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0610" windowHeight="11640" firstSheet="1" activeTab="1"/>
  </bookViews>
  <sheets>
    <sheet name="5.6-Abb. alt 5.6 (2)" sheetId="34" state="hidden" r:id="rId1"/>
    <sheet name="Tabelle 9.1" sheetId="59" r:id="rId2"/>
    <sheet name="Tabelle 9.2" sheetId="62" r:id="rId3"/>
    <sheet name="Tabelle 9.3" sheetId="63" r:id="rId4"/>
    <sheet name="Abbildung 9.2" sheetId="64" r:id="rId5"/>
    <sheet name="Abbildung 9.3" sheetId="65" r:id="rId6"/>
    <sheet name="Tabelle 9.4 + 9.5" sheetId="67" r:id="rId7"/>
    <sheet name="Tabelle 9.6" sheetId="68" r:id="rId8"/>
    <sheet name="Tabelle 9.7" sheetId="71" r:id="rId9"/>
    <sheet name="Tabelle 9.6 (Sensitivität3)" sheetId="70" r:id="rId10"/>
    <sheet name="Tabelle 9.7 (Sensitivität)" sheetId="72" r:id="rId11"/>
    <sheet name="Tabelle 9.12 Kapitalwertannuitä" sheetId="74" r:id="rId12"/>
    <sheet name="grafische Gegenüberstellung" sheetId="73" r:id="rId13"/>
  </sheets>
  <calcPr calcId="145621"/>
</workbook>
</file>

<file path=xl/calcChain.xml><?xml version="1.0" encoding="utf-8"?>
<calcChain xmlns="http://schemas.openxmlformats.org/spreadsheetml/2006/main">
  <c r="D21" i="73" l="1"/>
  <c r="D18" i="73"/>
  <c r="D15" i="73"/>
  <c r="D12" i="73"/>
  <c r="D5" i="73"/>
  <c r="D7" i="73"/>
  <c r="D6" i="73"/>
  <c r="D4" i="73"/>
  <c r="C5" i="73"/>
  <c r="C7" i="73"/>
  <c r="C6" i="73"/>
  <c r="C4" i="73"/>
  <c r="H27" i="74"/>
  <c r="H21" i="74"/>
  <c r="H15" i="74"/>
  <c r="I8" i="74"/>
  <c r="I9" i="74" s="1"/>
  <c r="D27" i="74"/>
  <c r="D21" i="74"/>
  <c r="D15" i="74"/>
  <c r="E14" i="74"/>
  <c r="F14" i="74" s="1"/>
  <c r="D9" i="74"/>
  <c r="E8" i="74"/>
  <c r="F8" i="74" s="1"/>
  <c r="G8" i="74" s="1"/>
  <c r="H8" i="74" s="1"/>
  <c r="H9" i="74" s="1"/>
  <c r="F27" i="74" l="1"/>
  <c r="E27" i="74"/>
  <c r="G20" i="74"/>
  <c r="F21" i="74"/>
  <c r="E21" i="74"/>
  <c r="G14" i="74"/>
  <c r="F15" i="74"/>
  <c r="E15" i="74"/>
  <c r="E9" i="74"/>
  <c r="G9" i="74"/>
  <c r="F9" i="74"/>
  <c r="N19" i="68"/>
  <c r="L19" i="68"/>
  <c r="J19" i="68"/>
  <c r="H19" i="68"/>
  <c r="H15" i="71"/>
  <c r="C9" i="70"/>
  <c r="G6" i="70" s="1"/>
  <c r="G7" i="72"/>
  <c r="F17" i="70"/>
  <c r="G27" i="74" l="1"/>
  <c r="D28" i="74" s="1"/>
  <c r="D29" i="74" s="1"/>
  <c r="G21" i="74"/>
  <c r="D10" i="74"/>
  <c r="D11" i="74" s="1"/>
  <c r="G15" i="74"/>
  <c r="D16" i="74" s="1"/>
  <c r="D17" i="74" s="1"/>
  <c r="G7" i="70"/>
  <c r="G8" i="70"/>
  <c r="F13" i="72"/>
  <c r="N15" i="71"/>
  <c r="L15" i="71"/>
  <c r="J15" i="71"/>
  <c r="N18" i="68"/>
  <c r="L18" i="68"/>
  <c r="J18" i="68"/>
  <c r="H18" i="68"/>
  <c r="H6" i="72"/>
  <c r="N6" i="72" s="1"/>
  <c r="H6" i="70"/>
  <c r="G8" i="72"/>
  <c r="H8" i="72" s="1"/>
  <c r="P8" i="72" s="1"/>
  <c r="N7" i="71"/>
  <c r="N8" i="71"/>
  <c r="N9" i="71"/>
  <c r="N10" i="71"/>
  <c r="N11" i="71"/>
  <c r="N12" i="71"/>
  <c r="N6" i="71"/>
  <c r="N13" i="71" s="1"/>
  <c r="L7" i="71"/>
  <c r="L13" i="71" s="1"/>
  <c r="L8" i="71"/>
  <c r="L9" i="71"/>
  <c r="L10" i="71"/>
  <c r="L11" i="71"/>
  <c r="L12" i="71"/>
  <c r="L6" i="71"/>
  <c r="J12" i="71"/>
  <c r="J7" i="71"/>
  <c r="J8" i="71"/>
  <c r="J9" i="71"/>
  <c r="J10" i="71"/>
  <c r="J11" i="71"/>
  <c r="J6" i="71"/>
  <c r="J13" i="71" s="1"/>
  <c r="H12" i="71"/>
  <c r="H7" i="71"/>
  <c r="H8" i="71"/>
  <c r="H9" i="71"/>
  <c r="H13" i="71" s="1"/>
  <c r="H10" i="71"/>
  <c r="H11" i="71"/>
  <c r="H6" i="71"/>
  <c r="F13" i="71"/>
  <c r="D22" i="74" l="1"/>
  <c r="D23" i="74" s="1"/>
  <c r="J6" i="72"/>
  <c r="L8" i="72"/>
  <c r="J8" i="72"/>
  <c r="P6" i="72"/>
  <c r="L6" i="72"/>
  <c r="N8" i="72"/>
  <c r="H14" i="71"/>
  <c r="L14" i="71"/>
  <c r="N14" i="71"/>
  <c r="J14" i="71"/>
  <c r="H7" i="72"/>
  <c r="H7" i="70"/>
  <c r="P7" i="70" s="1"/>
  <c r="H8" i="70"/>
  <c r="P8" i="70" s="1"/>
  <c r="N6" i="70"/>
  <c r="N7" i="68"/>
  <c r="N8" i="68"/>
  <c r="N9" i="68"/>
  <c r="N10" i="68"/>
  <c r="N11" i="68"/>
  <c r="N12" i="68"/>
  <c r="N13" i="68"/>
  <c r="N14" i="68"/>
  <c r="N15" i="68"/>
  <c r="N16" i="68"/>
  <c r="N6" i="68"/>
  <c r="L7" i="68"/>
  <c r="L8" i="68"/>
  <c r="L9" i="68"/>
  <c r="L10" i="68"/>
  <c r="L11" i="68"/>
  <c r="L12" i="68"/>
  <c r="L13" i="68"/>
  <c r="L14" i="68"/>
  <c r="L15" i="68"/>
  <c r="L16" i="68"/>
  <c r="L6" i="68"/>
  <c r="J7" i="68"/>
  <c r="J8" i="68"/>
  <c r="J9" i="68"/>
  <c r="J10" i="68"/>
  <c r="J11" i="68"/>
  <c r="J12" i="68"/>
  <c r="J13" i="68"/>
  <c r="J14" i="68"/>
  <c r="J15" i="68"/>
  <c r="J16" i="68"/>
  <c r="J6" i="68"/>
  <c r="H7" i="68"/>
  <c r="H8" i="68"/>
  <c r="H9" i="68"/>
  <c r="H10" i="68"/>
  <c r="H11" i="68"/>
  <c r="H12" i="68"/>
  <c r="H13" i="68"/>
  <c r="H14" i="68"/>
  <c r="H15" i="68"/>
  <c r="H16" i="68"/>
  <c r="H6" i="68"/>
  <c r="G9" i="70" l="1"/>
  <c r="G9" i="72"/>
  <c r="P7" i="72"/>
  <c r="N7" i="72"/>
  <c r="J7" i="72"/>
  <c r="L7" i="72"/>
  <c r="J6" i="70"/>
  <c r="J7" i="70"/>
  <c r="L7" i="70"/>
  <c r="L8" i="70"/>
  <c r="J8" i="70"/>
  <c r="N8" i="70"/>
  <c r="N7" i="70"/>
  <c r="P6" i="70"/>
  <c r="L6" i="70"/>
  <c r="H17" i="68"/>
  <c r="N17" i="68"/>
  <c r="L17" i="68"/>
  <c r="J17" i="68"/>
  <c r="F16" i="65"/>
  <c r="F17" i="65"/>
  <c r="F10" i="65"/>
  <c r="F11" i="65" s="1"/>
  <c r="F12" i="65" s="1"/>
  <c r="F13" i="65" s="1"/>
  <c r="J13" i="64"/>
  <c r="F31" i="64"/>
  <c r="G31" i="64"/>
  <c r="F32" i="64"/>
  <c r="G32" i="64"/>
  <c r="F33" i="64"/>
  <c r="G33" i="64"/>
  <c r="F34" i="64"/>
  <c r="G34" i="64"/>
  <c r="I8" i="64"/>
  <c r="I7" i="64"/>
  <c r="G30" i="64"/>
  <c r="G29" i="64"/>
  <c r="G28" i="64"/>
  <c r="G27" i="64"/>
  <c r="G26" i="64"/>
  <c r="G25" i="64"/>
  <c r="G24" i="64"/>
  <c r="G23" i="64"/>
  <c r="G22" i="64"/>
  <c r="G21" i="64"/>
  <c r="G20" i="64"/>
  <c r="G19" i="64"/>
  <c r="G18" i="64"/>
  <c r="G17" i="64"/>
  <c r="G16" i="64"/>
  <c r="G15" i="64"/>
  <c r="G14" i="64"/>
  <c r="G13" i="64"/>
  <c r="G12" i="64"/>
  <c r="G11" i="64"/>
  <c r="G10" i="64"/>
  <c r="G9" i="64"/>
  <c r="G8" i="64"/>
  <c r="G7" i="64"/>
  <c r="G6" i="64"/>
  <c r="G5" i="64"/>
  <c r="G4" i="64"/>
  <c r="G3" i="64"/>
  <c r="J18" i="64"/>
  <c r="J19" i="64" s="1"/>
  <c r="H12" i="72" l="1"/>
  <c r="P12" i="72" s="1"/>
  <c r="H9" i="72"/>
  <c r="H11" i="72"/>
  <c r="H10" i="72"/>
  <c r="H10" i="70"/>
  <c r="H11" i="70"/>
  <c r="H12" i="70"/>
  <c r="H13" i="70"/>
  <c r="H14" i="70"/>
  <c r="H16" i="70"/>
  <c r="N16" i="70" s="1"/>
  <c r="H9" i="70"/>
  <c r="H15" i="70"/>
  <c r="F14" i="65"/>
  <c r="F15" i="65" s="1"/>
  <c r="J25" i="64"/>
  <c r="H17" i="70" l="1"/>
  <c r="L12" i="72"/>
  <c r="J12" i="72"/>
  <c r="N12" i="72"/>
  <c r="J10" i="72"/>
  <c r="L10" i="72"/>
  <c r="N10" i="72"/>
  <c r="P10" i="72"/>
  <c r="P11" i="72"/>
  <c r="J11" i="72"/>
  <c r="N11" i="72"/>
  <c r="L11" i="72"/>
  <c r="H13" i="72"/>
  <c r="L9" i="72"/>
  <c r="P9" i="72"/>
  <c r="N9" i="72"/>
  <c r="J9" i="72"/>
  <c r="J16" i="70"/>
  <c r="P16" i="70"/>
  <c r="L16" i="70"/>
  <c r="N10" i="70"/>
  <c r="P10" i="70"/>
  <c r="L10" i="70"/>
  <c r="J10" i="70"/>
  <c r="P12" i="70"/>
  <c r="J12" i="70"/>
  <c r="N12" i="70"/>
  <c r="L12" i="70"/>
  <c r="L14" i="70"/>
  <c r="P14" i="70"/>
  <c r="J14" i="70"/>
  <c r="N14" i="70"/>
  <c r="N9" i="70"/>
  <c r="J9" i="70"/>
  <c r="L9" i="70"/>
  <c r="P9" i="70"/>
  <c r="L13" i="70"/>
  <c r="P13" i="70"/>
  <c r="J13" i="70"/>
  <c r="N13" i="70"/>
  <c r="J11" i="70"/>
  <c r="L11" i="70"/>
  <c r="N11" i="70"/>
  <c r="P11" i="70"/>
  <c r="L15" i="70"/>
  <c r="N15" i="70"/>
  <c r="P15" i="70"/>
  <c r="J15" i="70"/>
  <c r="F23" i="64"/>
  <c r="F24" i="64"/>
  <c r="F25" i="64"/>
  <c r="F26" i="64"/>
  <c r="F27" i="64"/>
  <c r="F28" i="64"/>
  <c r="F29" i="64"/>
  <c r="F30" i="64"/>
  <c r="F4" i="64"/>
  <c r="F5" i="64"/>
  <c r="F6" i="64"/>
  <c r="F7" i="64"/>
  <c r="F8" i="64"/>
  <c r="F9" i="64"/>
  <c r="F10" i="64"/>
  <c r="F11" i="64"/>
  <c r="F12" i="64"/>
  <c r="F13" i="64"/>
  <c r="F14" i="64"/>
  <c r="F15" i="64"/>
  <c r="F16" i="64"/>
  <c r="F17" i="64"/>
  <c r="F18" i="64"/>
  <c r="F19" i="64"/>
  <c r="F20" i="64"/>
  <c r="F21" i="64"/>
  <c r="F22" i="64"/>
  <c r="F3" i="64"/>
  <c r="G18" i="63"/>
  <c r="H14" i="62"/>
  <c r="F14" i="63"/>
  <c r="F14" i="62"/>
  <c r="N13" i="72" l="1"/>
  <c r="N14" i="72" s="1"/>
  <c r="N17" i="70"/>
  <c r="N18" i="70" s="1"/>
  <c r="P17" i="70"/>
  <c r="P18" i="70" s="1"/>
  <c r="L17" i="70"/>
  <c r="L18" i="70" s="1"/>
  <c r="J17" i="70"/>
  <c r="J18" i="70" s="1"/>
  <c r="L13" i="72"/>
  <c r="L14" i="72" s="1"/>
  <c r="P13" i="72"/>
  <c r="P14" i="72" s="1"/>
  <c r="J13" i="72"/>
  <c r="J14" i="72" s="1"/>
  <c r="J15" i="72" s="1"/>
  <c r="J23" i="64"/>
  <c r="J15" i="64"/>
  <c r="J16" i="64" s="1"/>
  <c r="P19" i="70" l="1"/>
  <c r="N19" i="70"/>
  <c r="J19" i="70"/>
  <c r="L19" i="70"/>
  <c r="P15" i="72"/>
  <c r="N15" i="72"/>
  <c r="L15" i="72"/>
  <c r="L6" i="34" l="1"/>
  <c r="J6" i="34"/>
  <c r="H6" i="34"/>
</calcChain>
</file>

<file path=xl/sharedStrings.xml><?xml version="1.0" encoding="utf-8"?>
<sst xmlns="http://schemas.openxmlformats.org/spreadsheetml/2006/main" count="309" uniqueCount="101">
  <si>
    <t>A</t>
  </si>
  <si>
    <t>B</t>
  </si>
  <si>
    <t>C</t>
  </si>
  <si>
    <t>D</t>
  </si>
  <si>
    <r>
      <rPr>
        <b/>
        <i/>
        <sz val="11"/>
        <color theme="1"/>
        <rFont val="Arial"/>
        <family val="2"/>
      </rPr>
      <t>C</t>
    </r>
    <r>
      <rPr>
        <b/>
        <vertAlign val="subscript"/>
        <sz val="11"/>
        <color theme="1"/>
        <rFont val="Arial"/>
        <family val="2"/>
      </rPr>
      <t>0</t>
    </r>
    <r>
      <rPr>
        <b/>
        <i/>
        <vertAlign val="subscript"/>
        <sz val="11"/>
        <color theme="1"/>
        <rFont val="Arial"/>
        <family val="2"/>
      </rPr>
      <t>i</t>
    </r>
    <r>
      <rPr>
        <b/>
        <sz val="11"/>
        <color theme="1"/>
        <rFont val="Arial"/>
        <family val="2"/>
      </rPr>
      <t xml:space="preserve"> </t>
    </r>
  </si>
  <si>
    <r>
      <rPr>
        <b/>
        <i/>
        <sz val="11"/>
        <color theme="1"/>
        <rFont val="Arial"/>
        <family val="2"/>
      </rPr>
      <t>w</t>
    </r>
    <r>
      <rPr>
        <b/>
        <i/>
        <vertAlign val="subscript"/>
        <sz val="11"/>
        <color theme="1"/>
        <rFont val="Arial"/>
        <family val="2"/>
      </rPr>
      <t>i</t>
    </r>
  </si>
  <si>
    <t>alt Abb. 5.6</t>
  </si>
  <si>
    <t>Nutzer von Office-Standardanwendungen</t>
  </si>
  <si>
    <t>technisch orientierte Nutzer</t>
  </si>
  <si>
    <t>Prozessor-Takt</t>
  </si>
  <si>
    <t>Prozessor-Speicher</t>
  </si>
  <si>
    <t>Busbreite</t>
  </si>
  <si>
    <t>RAM-Speicher</t>
  </si>
  <si>
    <t>Festplattenkapazität</t>
  </si>
  <si>
    <t>Akkulaufzeit</t>
  </si>
  <si>
    <t>Bauhöhe</t>
  </si>
  <si>
    <t>Gewicht</t>
  </si>
  <si>
    <t>Wärmeentwicklung im Betrieb</t>
  </si>
  <si>
    <t>Geräuschentwicklung im Betrieb</t>
  </si>
  <si>
    <t>Produktimage / Prestigewirkung</t>
  </si>
  <si>
    <t>Rechnerperformance</t>
  </si>
  <si>
    <t>Schnittstellen(-Anzahl)</t>
  </si>
  <si>
    <t>Punkte</t>
  </si>
  <si>
    <t xml:space="preserve"> 6 + 1</t>
  </si>
  <si>
    <t xml:space="preserve"> 5 + 1</t>
  </si>
  <si>
    <t xml:space="preserve"> 4 + 1</t>
  </si>
  <si>
    <t xml:space="preserve"> 1 + 1</t>
  </si>
  <si>
    <t xml:space="preserve"> 0 + 1</t>
  </si>
  <si>
    <t xml:space="preserve"> 2 +1</t>
  </si>
  <si>
    <t xml:space="preserve"> 3 + 1</t>
  </si>
  <si>
    <t xml:space="preserve"> 10/55 = 18,2%</t>
  </si>
  <si>
    <t>9/55 = 16,4%</t>
  </si>
  <si>
    <t>6/55 = 10,9%</t>
  </si>
  <si>
    <t>7/55 = 12,7%</t>
  </si>
  <si>
    <t>7/28 = 25,0%</t>
  </si>
  <si>
    <t>6/28 = 21,4%</t>
  </si>
  <si>
    <t>5/28 = 17,9%</t>
  </si>
  <si>
    <t>3/28 = 10,7%</t>
  </si>
  <si>
    <t>4/28 = 14,3%</t>
  </si>
  <si>
    <t>1/28 =   3,6%</t>
  </si>
  <si>
    <t>2/28 =   7,1%</t>
  </si>
  <si>
    <t>8/55 = 14,5%</t>
  </si>
  <si>
    <t>1/55 =   1,8%</t>
  </si>
  <si>
    <t>5/55 =   9,1%</t>
  </si>
  <si>
    <t>3/55 =   5,5%</t>
  </si>
  <si>
    <t>4/55 =   7,3%</t>
  </si>
  <si>
    <t>Teilzielerreichung</t>
  </si>
  <si>
    <t>Teilzielerreichung,
linear</t>
  </si>
  <si>
    <t>leise
Sone-Wert &lt; 0,6</t>
  </si>
  <si>
    <t>laut
1,5 ≤ Sone Wert</t>
  </si>
  <si>
    <t>geringe Wärmeentwicklung</t>
  </si>
  <si>
    <t>niedrige Wärmeentwicklung</t>
  </si>
  <si>
    <t>hohe Wärmeentwicklung</t>
  </si>
  <si>
    <t>Teilnutzen</t>
  </si>
  <si>
    <t>mittel
0,6 ≤ Sone Wert &lt; 1,5</t>
  </si>
  <si>
    <r>
      <t>g</t>
    </r>
    <r>
      <rPr>
        <i/>
        <vertAlign val="subscript"/>
        <sz val="10"/>
        <color theme="1"/>
        <rFont val="Arial"/>
        <family val="2"/>
      </rPr>
      <t>j</t>
    </r>
  </si>
  <si>
    <t>Zielkriterien</t>
  </si>
  <si>
    <t>Geräuschentw. i. Betrieb</t>
  </si>
  <si>
    <t>Wärmeentw. i.Betrieb</t>
  </si>
  <si>
    <r>
      <t xml:space="preserve">Notebook </t>
    </r>
    <r>
      <rPr>
        <b/>
        <i/>
        <sz val="11"/>
        <color theme="1"/>
        <rFont val="Arial"/>
        <family val="2"/>
      </rPr>
      <t>A</t>
    </r>
  </si>
  <si>
    <r>
      <t xml:space="preserve">Notebook </t>
    </r>
    <r>
      <rPr>
        <b/>
        <i/>
        <sz val="11"/>
        <color theme="1"/>
        <rFont val="Arial"/>
        <family val="2"/>
      </rPr>
      <t>B</t>
    </r>
  </si>
  <si>
    <r>
      <t xml:space="preserve">Notebook </t>
    </r>
    <r>
      <rPr>
        <b/>
        <i/>
        <sz val="11"/>
        <color theme="1"/>
        <rFont val="Arial"/>
        <family val="2"/>
      </rPr>
      <t>C</t>
    </r>
  </si>
  <si>
    <r>
      <t xml:space="preserve">Notebook </t>
    </r>
    <r>
      <rPr>
        <b/>
        <i/>
        <sz val="11"/>
        <color theme="1"/>
        <rFont val="Arial"/>
        <family val="2"/>
      </rPr>
      <t>D</t>
    </r>
  </si>
  <si>
    <r>
      <t>g</t>
    </r>
    <r>
      <rPr>
        <b/>
        <i/>
        <vertAlign val="subscript"/>
        <sz val="10"/>
        <color theme="1"/>
        <rFont val="Arial"/>
        <family val="2"/>
      </rPr>
      <t>j</t>
    </r>
  </si>
  <si>
    <r>
      <t>n</t>
    </r>
    <r>
      <rPr>
        <b/>
        <i/>
        <vertAlign val="subscript"/>
        <sz val="10"/>
        <color theme="1"/>
        <rFont val="Arial"/>
        <family val="2"/>
      </rPr>
      <t>Aj</t>
    </r>
  </si>
  <si>
    <r>
      <t>g</t>
    </r>
    <r>
      <rPr>
        <b/>
        <i/>
        <vertAlign val="subscript"/>
        <sz val="10"/>
        <color theme="1"/>
        <rFont val="Arial"/>
        <family val="2"/>
      </rPr>
      <t>j</t>
    </r>
    <r>
      <rPr>
        <b/>
        <i/>
        <sz val="10"/>
        <color theme="1"/>
        <rFont val="Arial"/>
        <family val="2"/>
      </rPr>
      <t xml:space="preserve"> ⋅ n</t>
    </r>
    <r>
      <rPr>
        <b/>
        <i/>
        <vertAlign val="subscript"/>
        <sz val="10"/>
        <color theme="1"/>
        <rFont val="Arial"/>
        <family val="2"/>
      </rPr>
      <t>Aj</t>
    </r>
  </si>
  <si>
    <r>
      <t>n</t>
    </r>
    <r>
      <rPr>
        <b/>
        <i/>
        <vertAlign val="subscript"/>
        <sz val="10"/>
        <color theme="1"/>
        <rFont val="Arial"/>
        <family val="2"/>
      </rPr>
      <t>Bj</t>
    </r>
  </si>
  <si>
    <r>
      <t>g</t>
    </r>
    <r>
      <rPr>
        <b/>
        <i/>
        <vertAlign val="subscript"/>
        <sz val="10"/>
        <color theme="1"/>
        <rFont val="Arial"/>
        <family val="2"/>
      </rPr>
      <t>j</t>
    </r>
    <r>
      <rPr>
        <b/>
        <i/>
        <sz val="10"/>
        <color theme="1"/>
        <rFont val="Arial"/>
        <family val="2"/>
      </rPr>
      <t xml:space="preserve"> ⋅ n</t>
    </r>
    <r>
      <rPr>
        <b/>
        <i/>
        <vertAlign val="subscript"/>
        <sz val="10"/>
        <color theme="1"/>
        <rFont val="Arial"/>
        <family val="2"/>
      </rPr>
      <t>Bj</t>
    </r>
  </si>
  <si>
    <r>
      <t>n</t>
    </r>
    <r>
      <rPr>
        <b/>
        <i/>
        <vertAlign val="subscript"/>
        <sz val="10"/>
        <color theme="1"/>
        <rFont val="Arial"/>
        <family val="2"/>
      </rPr>
      <t>Cj</t>
    </r>
  </si>
  <si>
    <r>
      <t>g</t>
    </r>
    <r>
      <rPr>
        <b/>
        <i/>
        <vertAlign val="subscript"/>
        <sz val="10"/>
        <color theme="1"/>
        <rFont val="Arial"/>
        <family val="2"/>
      </rPr>
      <t>j</t>
    </r>
    <r>
      <rPr>
        <b/>
        <i/>
        <sz val="10"/>
        <color theme="1"/>
        <rFont val="Arial"/>
        <family val="2"/>
      </rPr>
      <t xml:space="preserve"> ⋅ n</t>
    </r>
    <r>
      <rPr>
        <b/>
        <i/>
        <vertAlign val="subscript"/>
        <sz val="10"/>
        <color theme="1"/>
        <rFont val="Arial"/>
        <family val="2"/>
      </rPr>
      <t>Cj</t>
    </r>
  </si>
  <si>
    <r>
      <t>n</t>
    </r>
    <r>
      <rPr>
        <b/>
        <i/>
        <vertAlign val="subscript"/>
        <sz val="10"/>
        <color theme="1"/>
        <rFont val="Arial"/>
        <family val="2"/>
      </rPr>
      <t>Dj</t>
    </r>
  </si>
  <si>
    <r>
      <t>g</t>
    </r>
    <r>
      <rPr>
        <b/>
        <i/>
        <vertAlign val="subscript"/>
        <sz val="10"/>
        <color theme="1"/>
        <rFont val="Arial"/>
        <family val="2"/>
      </rPr>
      <t>j</t>
    </r>
    <r>
      <rPr>
        <b/>
        <i/>
        <sz val="10"/>
        <color theme="1"/>
        <rFont val="Arial"/>
        <family val="2"/>
      </rPr>
      <t xml:space="preserve"> ⋅ n</t>
    </r>
    <r>
      <rPr>
        <b/>
        <i/>
        <vertAlign val="subscript"/>
        <sz val="10"/>
        <color theme="1"/>
        <rFont val="Arial"/>
        <family val="2"/>
      </rPr>
      <t>Dj</t>
    </r>
  </si>
  <si>
    <t>Produktimage / Prestige</t>
  </si>
  <si>
    <t>Sensitivitätsanpassung</t>
  </si>
  <si>
    <t>ΔX%</t>
  </si>
  <si>
    <r>
      <t>g</t>
    </r>
    <r>
      <rPr>
        <b/>
        <i/>
        <vertAlign val="subscript"/>
        <sz val="10"/>
        <color theme="1"/>
        <rFont val="Arial"/>
        <family val="2"/>
      </rPr>
      <t>j</t>
    </r>
    <r>
      <rPr>
        <b/>
        <vertAlign val="superscript"/>
        <sz val="10"/>
        <color theme="1"/>
        <rFont val="Arial"/>
        <family val="2"/>
      </rPr>
      <t>Δ</t>
    </r>
    <r>
      <rPr>
        <b/>
        <i/>
        <vertAlign val="superscript"/>
        <sz val="13"/>
        <color theme="1"/>
        <rFont val="Arial"/>
        <family val="2"/>
      </rPr>
      <t>X%</t>
    </r>
  </si>
  <si>
    <t>Hilfslinien und -punkte</t>
  </si>
  <si>
    <t>Teilzielerreichung,
logarithmisch</t>
  </si>
  <si>
    <r>
      <rPr>
        <i/>
        <sz val="10"/>
        <color theme="1"/>
        <rFont val="Arial"/>
        <family val="2"/>
      </rPr>
      <t>N</t>
    </r>
    <r>
      <rPr>
        <i/>
        <vertAlign val="subscript"/>
        <sz val="10"/>
        <color theme="1"/>
        <rFont val="Arial"/>
        <family val="2"/>
      </rPr>
      <t>A</t>
    </r>
    <r>
      <rPr>
        <sz val="10"/>
        <color theme="1"/>
        <rFont val="Arial"/>
        <family val="2"/>
      </rPr>
      <t xml:space="preserve"> =</t>
    </r>
  </si>
  <si>
    <r>
      <rPr>
        <b/>
        <i/>
        <sz val="10"/>
        <color theme="1"/>
        <rFont val="Arial"/>
        <family val="2"/>
      </rPr>
      <t>N</t>
    </r>
    <r>
      <rPr>
        <b/>
        <i/>
        <vertAlign val="subscript"/>
        <sz val="10"/>
        <color theme="1"/>
        <rFont val="Arial"/>
        <family val="2"/>
      </rPr>
      <t>A</t>
    </r>
    <r>
      <rPr>
        <b/>
        <i/>
        <vertAlign val="superscript"/>
        <sz val="10"/>
        <color theme="1"/>
        <rFont val="Arial"/>
        <family val="2"/>
      </rPr>
      <t>gerun.</t>
    </r>
    <r>
      <rPr>
        <b/>
        <sz val="10"/>
        <color theme="1"/>
        <rFont val="Arial"/>
        <family val="2"/>
      </rPr>
      <t xml:space="preserve"> =</t>
    </r>
  </si>
  <si>
    <r>
      <rPr>
        <b/>
        <i/>
        <sz val="10"/>
        <color theme="1"/>
        <rFont val="Arial"/>
        <family val="2"/>
      </rPr>
      <t>N</t>
    </r>
    <r>
      <rPr>
        <b/>
        <i/>
        <vertAlign val="subscript"/>
        <sz val="10"/>
        <color theme="1"/>
        <rFont val="Arial"/>
        <family val="2"/>
      </rPr>
      <t>B</t>
    </r>
    <r>
      <rPr>
        <b/>
        <i/>
        <vertAlign val="superscript"/>
        <sz val="10"/>
        <color theme="1"/>
        <rFont val="Arial"/>
        <family val="2"/>
      </rPr>
      <t>gerun.</t>
    </r>
    <r>
      <rPr>
        <b/>
        <sz val="10"/>
        <color theme="1"/>
        <rFont val="Arial"/>
        <family val="2"/>
      </rPr>
      <t xml:space="preserve"> =</t>
    </r>
  </si>
  <si>
    <r>
      <rPr>
        <b/>
        <i/>
        <sz val="10"/>
        <color theme="1"/>
        <rFont val="Arial"/>
        <family val="2"/>
      </rPr>
      <t>N</t>
    </r>
    <r>
      <rPr>
        <b/>
        <i/>
        <vertAlign val="subscript"/>
        <sz val="10"/>
        <color theme="1"/>
        <rFont val="Arial"/>
        <family val="2"/>
      </rPr>
      <t>C</t>
    </r>
    <r>
      <rPr>
        <b/>
        <i/>
        <vertAlign val="superscript"/>
        <sz val="10"/>
        <color theme="1"/>
        <rFont val="Arial"/>
        <family val="2"/>
      </rPr>
      <t>gerun.</t>
    </r>
    <r>
      <rPr>
        <b/>
        <sz val="10"/>
        <color theme="1"/>
        <rFont val="Arial"/>
        <family val="2"/>
      </rPr>
      <t xml:space="preserve"> =</t>
    </r>
  </si>
  <si>
    <r>
      <rPr>
        <b/>
        <i/>
        <sz val="10"/>
        <color theme="1"/>
        <rFont val="Arial"/>
        <family val="2"/>
      </rPr>
      <t>N</t>
    </r>
    <r>
      <rPr>
        <b/>
        <i/>
        <vertAlign val="subscript"/>
        <sz val="10"/>
        <color theme="1"/>
        <rFont val="Arial"/>
        <family val="2"/>
      </rPr>
      <t>D</t>
    </r>
    <r>
      <rPr>
        <b/>
        <i/>
        <vertAlign val="superscript"/>
        <sz val="10"/>
        <color theme="1"/>
        <rFont val="Arial"/>
        <family val="2"/>
      </rPr>
      <t>gerun.</t>
    </r>
    <r>
      <rPr>
        <b/>
        <sz val="10"/>
        <color theme="1"/>
        <rFont val="Arial"/>
        <family val="2"/>
      </rPr>
      <t xml:space="preserve"> =</t>
    </r>
  </si>
  <si>
    <r>
      <rPr>
        <i/>
        <sz val="10"/>
        <color theme="1"/>
        <rFont val="Arial"/>
        <family val="2"/>
      </rPr>
      <t>N</t>
    </r>
    <r>
      <rPr>
        <i/>
        <vertAlign val="subscript"/>
        <sz val="10"/>
        <color theme="1"/>
        <rFont val="Arial"/>
        <family val="2"/>
      </rPr>
      <t>B</t>
    </r>
    <r>
      <rPr>
        <sz val="10"/>
        <color theme="1"/>
        <rFont val="Arial"/>
        <family val="2"/>
      </rPr>
      <t xml:space="preserve"> =</t>
    </r>
  </si>
  <si>
    <r>
      <rPr>
        <i/>
        <sz val="10"/>
        <color theme="1"/>
        <rFont val="Arial"/>
        <family val="2"/>
      </rPr>
      <t>N</t>
    </r>
    <r>
      <rPr>
        <i/>
        <vertAlign val="subscript"/>
        <sz val="10"/>
        <color theme="1"/>
        <rFont val="Arial"/>
        <family val="2"/>
      </rPr>
      <t>C</t>
    </r>
    <r>
      <rPr>
        <sz val="10"/>
        <color theme="1"/>
        <rFont val="Arial"/>
        <family val="2"/>
      </rPr>
      <t xml:space="preserve"> =</t>
    </r>
  </si>
  <si>
    <r>
      <rPr>
        <i/>
        <sz val="10"/>
        <color theme="1"/>
        <rFont val="Arial"/>
        <family val="2"/>
      </rPr>
      <t>N</t>
    </r>
    <r>
      <rPr>
        <i/>
        <vertAlign val="subscript"/>
        <sz val="10"/>
        <color theme="1"/>
        <rFont val="Arial"/>
        <family val="2"/>
      </rPr>
      <t>D</t>
    </r>
    <r>
      <rPr>
        <sz val="10"/>
        <color theme="1"/>
        <rFont val="Arial"/>
        <family val="2"/>
      </rPr>
      <t xml:space="preserve"> =</t>
    </r>
  </si>
  <si>
    <t>Rang:</t>
  </si>
  <si>
    <t>Rang</t>
  </si>
  <si>
    <t>Periode</t>
  </si>
  <si>
    <t>Anschaffungsauszahlung</t>
  </si>
  <si>
    <t>Auszahlungen für laufenden Software- bzw. Sicherheitsupdate</t>
  </si>
  <si>
    <t>Cashflow</t>
  </si>
  <si>
    <t>Kapitalwert =</t>
  </si>
  <si>
    <r>
      <rPr>
        <b/>
        <sz val="12"/>
        <rFont val="Arial"/>
        <family val="2"/>
      </rPr>
      <t>Kapitalwertannuität (</t>
    </r>
    <r>
      <rPr>
        <b/>
        <i/>
        <sz val="12"/>
        <rFont val="Arial"/>
        <family val="2"/>
      </rPr>
      <t>n</t>
    </r>
    <r>
      <rPr>
        <b/>
        <sz val="12"/>
        <rFont val="Arial"/>
        <family val="2"/>
      </rPr>
      <t>=5) =</t>
    </r>
  </si>
  <si>
    <r>
      <t xml:space="preserve">Notebook </t>
    </r>
    <r>
      <rPr>
        <b/>
        <i/>
        <sz val="12"/>
        <rFont val="Arial"/>
        <family val="2"/>
      </rPr>
      <t>A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Nutzungsdauer 5 Jahre</t>
    </r>
  </si>
  <si>
    <r>
      <t xml:space="preserve">Notebook </t>
    </r>
    <r>
      <rPr>
        <b/>
        <i/>
        <sz val="12"/>
        <rFont val="Arial"/>
        <family val="2"/>
      </rPr>
      <t>B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Nutzungsdauer 4 Jahre</t>
    </r>
  </si>
  <si>
    <r>
      <t xml:space="preserve">Notebook </t>
    </r>
    <r>
      <rPr>
        <b/>
        <i/>
        <sz val="12"/>
        <rFont val="Arial"/>
        <family val="2"/>
      </rPr>
      <t>C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Nutzungsdauer 4 Jahre</t>
    </r>
  </si>
  <si>
    <r>
      <t xml:space="preserve">Notebook </t>
    </r>
    <r>
      <rPr>
        <b/>
        <i/>
        <sz val="12"/>
        <rFont val="Arial"/>
        <family val="2"/>
      </rPr>
      <t>D</t>
    </r>
    <r>
      <rPr>
        <b/>
        <sz val="12"/>
        <rFont val="Arial"/>
        <family val="2"/>
      </rPr>
      <t xml:space="preserve">
</t>
    </r>
    <r>
      <rPr>
        <sz val="12"/>
        <rFont val="Arial"/>
        <family val="2"/>
      </rPr>
      <t>Nutzungsdauer 4 Jahre</t>
    </r>
  </si>
  <si>
    <r>
      <rPr>
        <b/>
        <sz val="12"/>
        <rFont val="Arial"/>
        <family val="2"/>
      </rPr>
      <t>Kapitalwertannuität (</t>
    </r>
    <r>
      <rPr>
        <b/>
        <i/>
        <sz val="12"/>
        <rFont val="Arial"/>
        <family val="2"/>
      </rPr>
      <t>n</t>
    </r>
    <r>
      <rPr>
        <b/>
        <sz val="12"/>
        <rFont val="Arial"/>
        <family val="2"/>
      </rPr>
      <t>=4) =</t>
    </r>
  </si>
  <si>
    <t>Kapital-
wert-
annuitäten</t>
  </si>
  <si>
    <t>Rang
der
Nutzwerte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</si>
</sst>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€_-;\-* #,##0.00\ _€_-;_-* &quot;-&quot;??\ _€_-;_-@_-"/>
    <numFmt numFmtId="164" formatCode="#,##0\ _€"/>
    <numFmt numFmtId="165" formatCode="&quot;i = &quot;0"/>
    <numFmt numFmtId="166" formatCode="0.0%"/>
    <numFmt numFmtId="167" formatCode="#,##0\ &quot;MHz&quot;"/>
    <numFmt numFmtId="168" formatCode="#,##0\ &quot;Min.&quot;"/>
    <numFmt numFmtId="169" formatCode="_-* #,##0.000\ _€_-;\-* #,##0.000\ _€_-;_-* &quot;-&quot;??\ _€_-;_-@_-"/>
    <numFmt numFmtId="170" formatCode="\+0%;\-0%"/>
    <numFmt numFmtId="171" formatCode="_-* #,##0.000\ _€_-;\-* #,##0.000\ _€_-;_-* &quot;-&quot;???\ _€_-;_-@_-"/>
    <numFmt numFmtId="172" formatCode="\+0%;\ \-0%"/>
    <numFmt numFmtId="173" formatCode="&quot;t = &quot;General"/>
    <numFmt numFmtId="174" formatCode="#,##0.00\ _€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i/>
      <vertAlign val="subscript"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Arial"/>
      <family val="2"/>
    </font>
    <font>
      <i/>
      <vertAlign val="subscript"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i/>
      <vertAlign val="subscript"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i/>
      <vertAlign val="superscript"/>
      <sz val="13"/>
      <color theme="1"/>
      <name val="Arial"/>
      <family val="2"/>
    </font>
    <font>
      <b/>
      <i/>
      <vertAlign val="superscript"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0" applyFont="1"/>
    <xf numFmtId="164" fontId="4" fillId="0" borderId="0" xfId="0" applyNumberFormat="1" applyFont="1"/>
    <xf numFmtId="164" fontId="4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2" fontId="4" fillId="0" borderId="0" xfId="1" applyNumberFormat="1" applyFont="1" applyBorder="1" applyAlignment="1">
      <alignment horizontal="center" vertical="center"/>
    </xf>
    <xf numFmtId="1" fontId="4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65" fontId="5" fillId="0" borderId="0" xfId="0" applyNumberFormat="1" applyFont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Border="1"/>
    <xf numFmtId="0" fontId="1" fillId="0" borderId="6" xfId="0" applyFont="1" applyBorder="1"/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left" vertical="top"/>
    </xf>
    <xf numFmtId="166" fontId="1" fillId="0" borderId="0" xfId="2" applyNumberFormat="1" applyFont="1"/>
    <xf numFmtId="0" fontId="10" fillId="0" borderId="0" xfId="0" applyFont="1" applyAlignment="1">
      <alignment horizontal="right" vertical="center"/>
    </xf>
    <xf numFmtId="166" fontId="1" fillId="0" borderId="0" xfId="0" applyNumberFormat="1" applyFont="1"/>
    <xf numFmtId="166" fontId="10" fillId="0" borderId="6" xfId="2" applyNumberFormat="1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6" xfId="0" applyFont="1" applyBorder="1"/>
    <xf numFmtId="164" fontId="2" fillId="0" borderId="7" xfId="0" applyNumberFormat="1" applyFont="1" applyBorder="1" applyAlignment="1">
      <alignment horizontal="left" vertical="top"/>
    </xf>
    <xf numFmtId="0" fontId="1" fillId="0" borderId="10" xfId="0" applyFont="1" applyBorder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0" fontId="10" fillId="0" borderId="9" xfId="0" applyFont="1" applyBorder="1" applyAlignment="1">
      <alignment horizontal="left" vertical="center" indent="3"/>
    </xf>
    <xf numFmtId="0" fontId="10" fillId="0" borderId="0" xfId="0" applyFont="1" applyAlignment="1">
      <alignment horizontal="left" vertical="center" indent="3"/>
    </xf>
    <xf numFmtId="0" fontId="10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9" fontId="1" fillId="0" borderId="0" xfId="0" applyNumberFormat="1" applyFont="1"/>
    <xf numFmtId="0" fontId="11" fillId="0" borderId="0" xfId="0" applyFont="1" applyAlignment="1">
      <alignment horizontal="left" vertical="center" indent="3"/>
    </xf>
    <xf numFmtId="0" fontId="1" fillId="0" borderId="0" xfId="0" applyFont="1" applyAlignment="1">
      <alignment wrapText="1"/>
    </xf>
    <xf numFmtId="166" fontId="1" fillId="2" borderId="0" xfId="0" applyNumberFormat="1" applyFont="1" applyFill="1"/>
    <xf numFmtId="0" fontId="1" fillId="2" borderId="0" xfId="0" applyFont="1" applyFill="1"/>
    <xf numFmtId="167" fontId="1" fillId="0" borderId="0" xfId="0" applyNumberFormat="1" applyFont="1"/>
    <xf numFmtId="167" fontId="1" fillId="2" borderId="0" xfId="0" applyNumberFormat="1" applyFont="1" applyFill="1"/>
    <xf numFmtId="168" fontId="1" fillId="0" borderId="0" xfId="0" applyNumberFormat="1" applyFont="1"/>
    <xf numFmtId="0" fontId="2" fillId="0" borderId="3" xfId="0" applyFont="1" applyBorder="1" applyAlignment="1">
      <alignment horizontal="center" vertical="center"/>
    </xf>
    <xf numFmtId="9" fontId="10" fillId="0" borderId="0" xfId="0" applyNumberFormat="1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 indent="3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66" fontId="1" fillId="0" borderId="0" xfId="2" applyNumberFormat="1" applyFont="1" applyBorder="1"/>
    <xf numFmtId="0" fontId="13" fillId="0" borderId="3" xfId="0" applyFont="1" applyBorder="1" applyAlignment="1">
      <alignment horizontal="center" vertical="center"/>
    </xf>
    <xf numFmtId="0" fontId="2" fillId="0" borderId="9" xfId="0" applyFont="1" applyBorder="1"/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3" xfId="0" applyFont="1" applyBorder="1"/>
    <xf numFmtId="2" fontId="10" fillId="0" borderId="8" xfId="1" applyNumberFormat="1" applyFont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/>
    </xf>
    <xf numFmtId="2" fontId="10" fillId="0" borderId="9" xfId="1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69" fontId="11" fillId="0" borderId="15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vertical="top"/>
    </xf>
    <xf numFmtId="0" fontId="1" fillId="0" borderId="5" xfId="0" applyFont="1" applyBorder="1"/>
    <xf numFmtId="0" fontId="1" fillId="0" borderId="11" xfId="0" applyFont="1" applyBorder="1"/>
    <xf numFmtId="0" fontId="2" fillId="0" borderId="0" xfId="0" applyFont="1" applyBorder="1"/>
    <xf numFmtId="0" fontId="2" fillId="0" borderId="7" xfId="0" applyFont="1" applyBorder="1"/>
    <xf numFmtId="0" fontId="10" fillId="0" borderId="9" xfId="0" applyFont="1" applyBorder="1" applyAlignment="1">
      <alignment horizontal="left" vertical="center" indent="1"/>
    </xf>
    <xf numFmtId="166" fontId="10" fillId="0" borderId="0" xfId="2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166" fontId="10" fillId="0" borderId="11" xfId="2" applyNumberFormat="1" applyFont="1" applyBorder="1" applyAlignment="1">
      <alignment horizontal="center" vertical="center"/>
    </xf>
    <xf numFmtId="166" fontId="10" fillId="0" borderId="12" xfId="2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left" vertical="top"/>
    </xf>
    <xf numFmtId="2" fontId="10" fillId="0" borderId="0" xfId="1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170" fontId="10" fillId="0" borderId="0" xfId="0" applyNumberFormat="1" applyFont="1" applyBorder="1" applyAlignment="1">
      <alignment horizontal="left" vertical="center" indent="1"/>
    </xf>
    <xf numFmtId="168" fontId="1" fillId="0" borderId="0" xfId="0" applyNumberFormat="1" applyFont="1" applyFill="1"/>
    <xf numFmtId="166" fontId="1" fillId="0" borderId="0" xfId="0" applyNumberFormat="1" applyFont="1" applyFill="1"/>
    <xf numFmtId="0" fontId="1" fillId="0" borderId="0" xfId="0" applyFont="1" applyFill="1"/>
    <xf numFmtId="0" fontId="2" fillId="0" borderId="0" xfId="0" applyFont="1"/>
    <xf numFmtId="0" fontId="1" fillId="0" borderId="8" xfId="0" applyFont="1" applyBorder="1"/>
    <xf numFmtId="43" fontId="1" fillId="0" borderId="0" xfId="1" applyFont="1"/>
    <xf numFmtId="169" fontId="1" fillId="0" borderId="0" xfId="0" applyNumberFormat="1" applyFont="1"/>
    <xf numFmtId="171" fontId="1" fillId="0" borderId="0" xfId="0" applyNumberFormat="1" applyFont="1"/>
    <xf numFmtId="0" fontId="10" fillId="0" borderId="9" xfId="0" applyFont="1" applyBorder="1"/>
    <xf numFmtId="0" fontId="11" fillId="0" borderId="10" xfId="0" applyFont="1" applyBorder="1" applyAlignment="1">
      <alignment horizontal="right"/>
    </xf>
    <xf numFmtId="0" fontId="1" fillId="0" borderId="0" xfId="0" applyFont="1" applyAlignment="1">
      <alignment vertical="top"/>
    </xf>
    <xf numFmtId="0" fontId="10" fillId="0" borderId="13" xfId="0" applyFont="1" applyBorder="1"/>
    <xf numFmtId="166" fontId="10" fillId="0" borderId="14" xfId="2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right"/>
    </xf>
    <xf numFmtId="169" fontId="10" fillId="0" borderId="14" xfId="0" applyNumberFormat="1" applyFont="1" applyBorder="1" applyAlignment="1">
      <alignment horizontal="center" vertical="center"/>
    </xf>
    <xf numFmtId="0" fontId="1" fillId="0" borderId="7" xfId="0" applyFont="1" applyBorder="1"/>
    <xf numFmtId="0" fontId="10" fillId="0" borderId="2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169" fontId="11" fillId="0" borderId="14" xfId="0" applyNumberFormat="1" applyFont="1" applyBorder="1" applyAlignment="1">
      <alignment horizontal="center" vertical="center"/>
    </xf>
    <xf numFmtId="0" fontId="2" fillId="0" borderId="8" xfId="0" applyFont="1" applyBorder="1"/>
    <xf numFmtId="0" fontId="0" fillId="0" borderId="5" xfId="0" applyBorder="1"/>
    <xf numFmtId="0" fontId="0" fillId="0" borderId="3" xfId="0" applyBorder="1"/>
    <xf numFmtId="0" fontId="1" fillId="0" borderId="3" xfId="0" applyFont="1" applyBorder="1"/>
    <xf numFmtId="0" fontId="2" fillId="0" borderId="16" xfId="0" applyFont="1" applyBorder="1"/>
    <xf numFmtId="0" fontId="1" fillId="0" borderId="9" xfId="0" applyFont="1" applyBorder="1"/>
    <xf numFmtId="0" fontId="0" fillId="0" borderId="0" xfId="0" applyBorder="1"/>
    <xf numFmtId="172" fontId="1" fillId="0" borderId="8" xfId="0" applyNumberFormat="1" applyFont="1" applyBorder="1"/>
    <xf numFmtId="172" fontId="1" fillId="0" borderId="9" xfId="0" applyNumberFormat="1" applyFont="1" applyBorder="1"/>
    <xf numFmtId="172" fontId="1" fillId="0" borderId="7" xfId="0" applyNumberFormat="1" applyFont="1" applyBorder="1"/>
    <xf numFmtId="9" fontId="1" fillId="0" borderId="9" xfId="2" applyFont="1" applyBorder="1"/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left" vertical="top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9" fontId="1" fillId="0" borderId="0" xfId="2" applyFont="1"/>
    <xf numFmtId="164" fontId="20" fillId="0" borderId="0" xfId="1" applyNumberFormat="1" applyFont="1" applyFill="1" applyBorder="1" applyAlignment="1">
      <alignment horizontal="center" vertical="center"/>
    </xf>
    <xf numFmtId="164" fontId="20" fillId="0" borderId="19" xfId="1" applyNumberFormat="1" applyFont="1" applyFill="1" applyBorder="1" applyAlignment="1">
      <alignment horizontal="center" vertical="center"/>
    </xf>
    <xf numFmtId="164" fontId="21" fillId="0" borderId="24" xfId="1" applyNumberFormat="1" applyFont="1" applyFill="1" applyBorder="1" applyAlignment="1">
      <alignment horizontal="center" vertical="center"/>
    </xf>
    <xf numFmtId="0" fontId="20" fillId="0" borderId="26" xfId="0" applyFont="1" applyFill="1" applyBorder="1"/>
    <xf numFmtId="0" fontId="23" fillId="0" borderId="22" xfId="0" applyFont="1" applyFill="1" applyBorder="1" applyAlignment="1">
      <alignment horizontal="right" vertical="center" wrapText="1"/>
    </xf>
    <xf numFmtId="164" fontId="24" fillId="0" borderId="23" xfId="1" applyNumberFormat="1" applyFont="1" applyFill="1" applyBorder="1" applyAlignment="1">
      <alignment horizontal="center" vertical="center"/>
    </xf>
    <xf numFmtId="164" fontId="24" fillId="0" borderId="6" xfId="1" applyNumberFormat="1" applyFont="1" applyFill="1" applyBorder="1" applyAlignment="1">
      <alignment horizontal="center" vertical="center"/>
    </xf>
    <xf numFmtId="173" fontId="22" fillId="0" borderId="0" xfId="0" applyNumberFormat="1" applyFont="1" applyFill="1" applyBorder="1" applyAlignment="1">
      <alignment horizontal="center" vertical="center"/>
    </xf>
    <xf numFmtId="173" fontId="22" fillId="0" borderId="19" xfId="0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right" vertical="center"/>
    </xf>
    <xf numFmtId="0" fontId="24" fillId="0" borderId="17" xfId="0" applyFont="1" applyFill="1" applyBorder="1" applyAlignment="1">
      <alignment horizontal="right" vertical="center" wrapText="1"/>
    </xf>
    <xf numFmtId="0" fontId="21" fillId="0" borderId="26" xfId="0" applyFont="1" applyFill="1" applyBorder="1" applyAlignment="1">
      <alignment horizontal="left" vertical="center" wrapText="1"/>
    </xf>
    <xf numFmtId="173" fontId="22" fillId="0" borderId="27" xfId="0" applyNumberFormat="1" applyFont="1" applyFill="1" applyBorder="1" applyAlignment="1">
      <alignment horizontal="center" vertical="center"/>
    </xf>
    <xf numFmtId="173" fontId="22" fillId="0" borderId="4" xfId="0" applyNumberFormat="1" applyFont="1" applyFill="1" applyBorder="1" applyAlignment="1">
      <alignment horizontal="center" vertical="center"/>
    </xf>
    <xf numFmtId="173" fontId="22" fillId="0" borderId="28" xfId="0" applyNumberFormat="1" applyFont="1" applyFill="1" applyBorder="1" applyAlignment="1">
      <alignment horizontal="center" vertical="center"/>
    </xf>
    <xf numFmtId="164" fontId="21" fillId="0" borderId="1" xfId="1" applyNumberFormat="1" applyFont="1" applyFill="1" applyBorder="1" applyAlignment="1">
      <alignment horizontal="center" vertical="center"/>
    </xf>
    <xf numFmtId="164" fontId="21" fillId="0" borderId="21" xfId="1" applyNumberFormat="1" applyFont="1" applyFill="1" applyBorder="1" applyAlignment="1">
      <alignment horizontal="center" vertical="center"/>
    </xf>
    <xf numFmtId="174" fontId="20" fillId="0" borderId="0" xfId="1" applyNumberFormat="1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right" vertical="center" wrapText="1"/>
    </xf>
    <xf numFmtId="0" fontId="24" fillId="0" borderId="18" xfId="0" applyFont="1" applyFill="1" applyBorder="1" applyAlignment="1">
      <alignment horizontal="right" vertical="center" wrapText="1"/>
    </xf>
    <xf numFmtId="174" fontId="21" fillId="0" borderId="1" xfId="1" applyNumberFormat="1" applyFont="1" applyFill="1" applyBorder="1" applyAlignment="1">
      <alignment horizontal="center" vertical="center"/>
    </xf>
    <xf numFmtId="43" fontId="20" fillId="0" borderId="0" xfId="1" applyNumberFormat="1" applyFont="1" applyFill="1" applyBorder="1" applyAlignment="1">
      <alignment horizontal="center" vertical="center"/>
    </xf>
    <xf numFmtId="43" fontId="20" fillId="0" borderId="6" xfId="1" applyNumberFormat="1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left"/>
    </xf>
    <xf numFmtId="173" fontId="22" fillId="0" borderId="29" xfId="0" applyNumberFormat="1" applyFont="1" applyFill="1" applyBorder="1" applyAlignment="1">
      <alignment horizontal="center"/>
    </xf>
    <xf numFmtId="173" fontId="22" fillId="0" borderId="30" xfId="0" applyNumberFormat="1" applyFont="1" applyFill="1" applyBorder="1" applyAlignment="1">
      <alignment horizontal="center"/>
    </xf>
    <xf numFmtId="173" fontId="22" fillId="0" borderId="31" xfId="0" applyNumberFormat="1" applyFont="1" applyFill="1" applyBorder="1" applyAlignment="1">
      <alignment horizontal="center"/>
    </xf>
    <xf numFmtId="43" fontId="20" fillId="0" borderId="19" xfId="1" applyNumberFormat="1" applyFont="1" applyFill="1" applyBorder="1" applyAlignment="1">
      <alignment horizontal="center" vertical="center"/>
    </xf>
    <xf numFmtId="43" fontId="20" fillId="0" borderId="24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8" xfId="0" applyFont="1" applyBorder="1" applyAlignment="1">
      <alignment horizontal="left" vertical="center" indent="3"/>
    </xf>
    <xf numFmtId="0" fontId="0" fillId="0" borderId="9" xfId="0" applyBorder="1" applyAlignment="1">
      <alignment horizontal="left" vertical="center" indent="3"/>
    </xf>
    <xf numFmtId="0" fontId="10" fillId="0" borderId="9" xfId="0" applyFont="1" applyBorder="1" applyAlignment="1">
      <alignment horizontal="left" vertical="center" indent="3"/>
    </xf>
    <xf numFmtId="0" fontId="12" fillId="0" borderId="9" xfId="0" applyFont="1" applyBorder="1" applyAlignment="1">
      <alignment horizontal="left" vertical="center" indent="3"/>
    </xf>
    <xf numFmtId="0" fontId="2" fillId="0" borderId="9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0" fontId="10" fillId="0" borderId="9" xfId="0" applyNumberFormat="1" applyFont="1" applyBorder="1" applyAlignment="1">
      <alignment horizontal="left" vertical="center" indent="1"/>
    </xf>
    <xf numFmtId="170" fontId="0" fillId="0" borderId="9" xfId="0" applyNumberFormat="1" applyBorder="1" applyAlignment="1">
      <alignment horizontal="left" vertical="center" indent="1"/>
    </xf>
    <xf numFmtId="170" fontId="0" fillId="0" borderId="7" xfId="0" applyNumberFormat="1" applyBorder="1" applyAlignment="1">
      <alignment horizontal="left" vertical="center" indent="1"/>
    </xf>
    <xf numFmtId="0" fontId="1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FD181E0-5E2F-11CE-A449-00AA004A803D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5014872387336769E-2"/>
          <c:y val="0.20831350374494859"/>
          <c:w val="0.81630415135767276"/>
          <c:h val="0.71930902946183939"/>
        </c:manualLayout>
      </c:layout>
      <c:scatterChart>
        <c:scatterStyle val="lineMarker"/>
        <c:varyColors val="0"/>
        <c:ser>
          <c:idx val="0"/>
          <c:order val="0"/>
          <c:tx>
            <c:strRef>
              <c:f>'5.6-Abb. alt 5.6 (2)'!$E$5</c:f>
              <c:strCache>
                <c:ptCount val="1"/>
                <c:pt idx="0">
                  <c:v>i = 1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(2)'!$E$6:$F$6</c:f>
              <c:numCache>
                <c:formatCode>#,##0\ _€</c:formatCode>
                <c:ptCount val="2"/>
                <c:pt idx="0">
                  <c:v>-5</c:v>
                </c:pt>
                <c:pt idx="1">
                  <c:v>-5</c:v>
                </c:pt>
              </c:numCache>
            </c:numRef>
          </c:xVal>
          <c:yVal>
            <c:numRef>
              <c:f>'5.6-Abb. alt 5.6 (2)'!$E$7:$F$7</c:f>
              <c:numCache>
                <c:formatCode>0.00</c:formatCode>
                <c:ptCount val="2"/>
                <c:pt idx="0">
                  <c:v>0</c:v>
                </c:pt>
                <c:pt idx="1">
                  <c:v>0.2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'5.6-Abb. alt 5.6 (2)'!$G$5</c:f>
              <c:strCache>
                <c:ptCount val="1"/>
                <c:pt idx="0">
                  <c:v>i = 2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(2)'!$G$6:$H$6</c:f>
              <c:numCache>
                <c:formatCode>#,##0\ _€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'5.6-Abb. alt 5.6 (2)'!$G$7:$H$7</c:f>
              <c:numCache>
                <c:formatCode>0.00</c:formatCode>
                <c:ptCount val="2"/>
                <c:pt idx="0">
                  <c:v>0</c:v>
                </c:pt>
                <c:pt idx="1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'5.6-Abb. alt 5.6 (2)'!$I$5</c:f>
              <c:strCache>
                <c:ptCount val="1"/>
                <c:pt idx="0">
                  <c:v>i = 3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(2)'!$I$6:$J$6</c:f>
              <c:numCache>
                <c:formatCode>#,##0\ _€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'5.6-Abb. alt 5.6 (2)'!$I$7:$J$7</c:f>
              <c:numCache>
                <c:formatCode>0.00</c:formatCode>
                <c:ptCount val="2"/>
                <c:pt idx="0">
                  <c:v>0</c:v>
                </c:pt>
                <c:pt idx="1">
                  <c:v>0.3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'5.6-Abb. alt 5.6 (2)'!$K$5</c:f>
              <c:strCache>
                <c:ptCount val="1"/>
                <c:pt idx="0">
                  <c:v>i = 4</c:v>
                </c:pt>
              </c:strCache>
            </c:strRef>
          </c:tx>
          <c:spPr>
            <a:ln w="63500" cap="flat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'5.6-Abb. alt 5.6 (2)'!$K$6:$L$6</c:f>
              <c:numCache>
                <c:formatCode>#,##0\ _€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'5.6-Abb. alt 5.6 (2)'!$K$7:$L$7</c:f>
              <c:numCache>
                <c:formatCode>0.00</c:formatCode>
                <c:ptCount val="2"/>
                <c:pt idx="0">
                  <c:v>0</c:v>
                </c:pt>
                <c:pt idx="1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1382272"/>
        <c:axId val="131728128"/>
      </c:scatterChart>
      <c:valAx>
        <c:axId val="131382272"/>
        <c:scaling>
          <c:orientation val="minMax"/>
          <c:max val="20"/>
          <c:min val="-10"/>
        </c:scaling>
        <c:delete val="0"/>
        <c:axPos val="b"/>
        <c:numFmt formatCode="#,##0\ _€" sourceLinked="1"/>
        <c:majorTickMark val="out"/>
        <c:minorTickMark val="none"/>
        <c:tickLblPos val="nextTo"/>
        <c:crossAx val="131728128"/>
        <c:crosses val="autoZero"/>
        <c:crossBetween val="midCat"/>
      </c:valAx>
      <c:valAx>
        <c:axId val="131728128"/>
        <c:scaling>
          <c:orientation val="minMax"/>
          <c:max val="0.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de-DE"/>
          </a:p>
        </c:txPr>
        <c:crossAx val="131382272"/>
        <c:crosses val="autoZero"/>
        <c:crossBetween val="midCat"/>
        <c:majorUnit val="0.1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65201884067986E-2"/>
          <c:y val="0.16945401637919641"/>
          <c:w val="0.78905574606530127"/>
          <c:h val="0.76432232609982997"/>
        </c:manualLayout>
      </c:layout>
      <c:scatterChart>
        <c:scatterStyle val="smooth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'Abbildung 9.2'!$E$3:$E$34</c:f>
              <c:numCache>
                <c:formatCode>#,##0\ "MHz"</c:formatCode>
                <c:ptCount val="32"/>
                <c:pt idx="0">
                  <c:v>2900</c:v>
                </c:pt>
                <c:pt idx="1">
                  <c:v>2800</c:v>
                </c:pt>
                <c:pt idx="2">
                  <c:v>2700</c:v>
                </c:pt>
                <c:pt idx="3">
                  <c:v>2600</c:v>
                </c:pt>
                <c:pt idx="4">
                  <c:v>2500</c:v>
                </c:pt>
                <c:pt idx="5">
                  <c:v>2400</c:v>
                </c:pt>
                <c:pt idx="6">
                  <c:v>2300</c:v>
                </c:pt>
                <c:pt idx="7">
                  <c:v>2200</c:v>
                </c:pt>
                <c:pt idx="8">
                  <c:v>2100</c:v>
                </c:pt>
                <c:pt idx="9">
                  <c:v>2000</c:v>
                </c:pt>
                <c:pt idx="10">
                  <c:v>1900</c:v>
                </c:pt>
                <c:pt idx="11">
                  <c:v>1800</c:v>
                </c:pt>
                <c:pt idx="12">
                  <c:v>1700</c:v>
                </c:pt>
                <c:pt idx="13">
                  <c:v>1600</c:v>
                </c:pt>
                <c:pt idx="14">
                  <c:v>1500</c:v>
                </c:pt>
                <c:pt idx="15">
                  <c:v>1400</c:v>
                </c:pt>
                <c:pt idx="16">
                  <c:v>1300</c:v>
                </c:pt>
                <c:pt idx="17">
                  <c:v>1200</c:v>
                </c:pt>
                <c:pt idx="18">
                  <c:v>1100</c:v>
                </c:pt>
                <c:pt idx="19">
                  <c:v>1000</c:v>
                </c:pt>
                <c:pt idx="20">
                  <c:v>900</c:v>
                </c:pt>
                <c:pt idx="21">
                  <c:v>800</c:v>
                </c:pt>
                <c:pt idx="22">
                  <c:v>700</c:v>
                </c:pt>
                <c:pt idx="23">
                  <c:v>600</c:v>
                </c:pt>
                <c:pt idx="24">
                  <c:v>500</c:v>
                </c:pt>
                <c:pt idx="25">
                  <c:v>400</c:v>
                </c:pt>
                <c:pt idx="26">
                  <c:v>300</c:v>
                </c:pt>
                <c:pt idx="27">
                  <c:v>200</c:v>
                </c:pt>
                <c:pt idx="28">
                  <c:v>150</c:v>
                </c:pt>
                <c:pt idx="29">
                  <c:v>100</c:v>
                </c:pt>
                <c:pt idx="30">
                  <c:v>50</c:v>
                </c:pt>
                <c:pt idx="31">
                  <c:v>1</c:v>
                </c:pt>
              </c:numCache>
            </c:numRef>
          </c:xVal>
          <c:yVal>
            <c:numRef>
              <c:f>'Abbildung 9.2'!$F$3:$F$34</c:f>
              <c:numCache>
                <c:formatCode>0.0%</c:formatCode>
                <c:ptCount val="32"/>
                <c:pt idx="0">
                  <c:v>1</c:v>
                </c:pt>
                <c:pt idx="1">
                  <c:v>0.96551724137931039</c:v>
                </c:pt>
                <c:pt idx="2">
                  <c:v>0.93103448275862066</c:v>
                </c:pt>
                <c:pt idx="3">
                  <c:v>0.89655172413793105</c:v>
                </c:pt>
                <c:pt idx="4">
                  <c:v>0.86206896551724133</c:v>
                </c:pt>
                <c:pt idx="5">
                  <c:v>0.82758620689655171</c:v>
                </c:pt>
                <c:pt idx="6">
                  <c:v>0.7931034482758621</c:v>
                </c:pt>
                <c:pt idx="7">
                  <c:v>0.75862068965517238</c:v>
                </c:pt>
                <c:pt idx="8">
                  <c:v>0.72413793103448276</c:v>
                </c:pt>
                <c:pt idx="9">
                  <c:v>0.68965517241379315</c:v>
                </c:pt>
                <c:pt idx="10">
                  <c:v>0.65517241379310343</c:v>
                </c:pt>
                <c:pt idx="11">
                  <c:v>0.62068965517241381</c:v>
                </c:pt>
                <c:pt idx="12">
                  <c:v>0.58620689655172409</c:v>
                </c:pt>
                <c:pt idx="13">
                  <c:v>0.55172413793103448</c:v>
                </c:pt>
                <c:pt idx="14">
                  <c:v>0.51724137931034486</c:v>
                </c:pt>
                <c:pt idx="15">
                  <c:v>0.48275862068965519</c:v>
                </c:pt>
                <c:pt idx="16">
                  <c:v>0.44827586206896552</c:v>
                </c:pt>
                <c:pt idx="17">
                  <c:v>0.41379310344827586</c:v>
                </c:pt>
                <c:pt idx="18">
                  <c:v>0.37931034482758619</c:v>
                </c:pt>
                <c:pt idx="19">
                  <c:v>0.34482758620689657</c:v>
                </c:pt>
                <c:pt idx="20">
                  <c:v>0.31034482758620691</c:v>
                </c:pt>
                <c:pt idx="21">
                  <c:v>0.27586206896551724</c:v>
                </c:pt>
                <c:pt idx="22">
                  <c:v>0.2413793103448276</c:v>
                </c:pt>
                <c:pt idx="23">
                  <c:v>0.20689655172413793</c:v>
                </c:pt>
                <c:pt idx="24">
                  <c:v>0.17241379310344829</c:v>
                </c:pt>
                <c:pt idx="25">
                  <c:v>0.13793103448275862</c:v>
                </c:pt>
                <c:pt idx="26">
                  <c:v>0.10344827586206896</c:v>
                </c:pt>
                <c:pt idx="27">
                  <c:v>6.8965517241379309E-2</c:v>
                </c:pt>
                <c:pt idx="28">
                  <c:v>5.1724137931034482E-2</c:v>
                </c:pt>
                <c:pt idx="29">
                  <c:v>3.4482758620689655E-2</c:v>
                </c:pt>
                <c:pt idx="30">
                  <c:v>1.7241379310344827E-2</c:v>
                </c:pt>
                <c:pt idx="31">
                  <c:v>3.4482758620689653E-4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tx1"/>
              </a:solidFill>
            </a:ln>
          </c:spPr>
          <c:marker>
            <c:symbol val="none"/>
          </c:marker>
          <c:dPt>
            <c:idx val="0"/>
            <c:marker>
              <c:symbol val="circle"/>
              <c:size val="7"/>
              <c:spPr>
                <a:solidFill>
                  <a:schemeClr val="tx1"/>
                </a:solidFill>
                <a:ln>
                  <a:solidFill>
                    <a:schemeClr val="tx1"/>
                  </a:solidFill>
                </a:ln>
              </c:spPr>
            </c:marker>
            <c:bubble3D val="0"/>
          </c:dPt>
          <c:xVal>
            <c:numRef>
              <c:f>'Abbildung 9.2'!$E$3:$E$34</c:f>
              <c:numCache>
                <c:formatCode>#,##0\ "MHz"</c:formatCode>
                <c:ptCount val="32"/>
                <c:pt idx="0">
                  <c:v>2900</c:v>
                </c:pt>
                <c:pt idx="1">
                  <c:v>2800</c:v>
                </c:pt>
                <c:pt idx="2">
                  <c:v>2700</c:v>
                </c:pt>
                <c:pt idx="3">
                  <c:v>2600</c:v>
                </c:pt>
                <c:pt idx="4">
                  <c:v>2500</c:v>
                </c:pt>
                <c:pt idx="5">
                  <c:v>2400</c:v>
                </c:pt>
                <c:pt idx="6">
                  <c:v>2300</c:v>
                </c:pt>
                <c:pt idx="7">
                  <c:v>2200</c:v>
                </c:pt>
                <c:pt idx="8">
                  <c:v>2100</c:v>
                </c:pt>
                <c:pt idx="9">
                  <c:v>2000</c:v>
                </c:pt>
                <c:pt idx="10">
                  <c:v>1900</c:v>
                </c:pt>
                <c:pt idx="11">
                  <c:v>1800</c:v>
                </c:pt>
                <c:pt idx="12">
                  <c:v>1700</c:v>
                </c:pt>
                <c:pt idx="13">
                  <c:v>1600</c:v>
                </c:pt>
                <c:pt idx="14">
                  <c:v>1500</c:v>
                </c:pt>
                <c:pt idx="15">
                  <c:v>1400</c:v>
                </c:pt>
                <c:pt idx="16">
                  <c:v>1300</c:v>
                </c:pt>
                <c:pt idx="17">
                  <c:v>1200</c:v>
                </c:pt>
                <c:pt idx="18">
                  <c:v>1100</c:v>
                </c:pt>
                <c:pt idx="19">
                  <c:v>1000</c:v>
                </c:pt>
                <c:pt idx="20">
                  <c:v>900</c:v>
                </c:pt>
                <c:pt idx="21">
                  <c:v>800</c:v>
                </c:pt>
                <c:pt idx="22">
                  <c:v>700</c:v>
                </c:pt>
                <c:pt idx="23">
                  <c:v>600</c:v>
                </c:pt>
                <c:pt idx="24">
                  <c:v>500</c:v>
                </c:pt>
                <c:pt idx="25">
                  <c:v>400</c:v>
                </c:pt>
                <c:pt idx="26">
                  <c:v>300</c:v>
                </c:pt>
                <c:pt idx="27">
                  <c:v>200</c:v>
                </c:pt>
                <c:pt idx="28">
                  <c:v>150</c:v>
                </c:pt>
                <c:pt idx="29">
                  <c:v>100</c:v>
                </c:pt>
                <c:pt idx="30">
                  <c:v>50</c:v>
                </c:pt>
                <c:pt idx="31">
                  <c:v>1</c:v>
                </c:pt>
              </c:numCache>
            </c:numRef>
          </c:xVal>
          <c:yVal>
            <c:numRef>
              <c:f>'Abbildung 9.2'!$G$3:$G$34</c:f>
              <c:numCache>
                <c:formatCode>General</c:formatCode>
                <c:ptCount val="32"/>
                <c:pt idx="0">
                  <c:v>1</c:v>
                </c:pt>
                <c:pt idx="1">
                  <c:v>0.99559843594930886</c:v>
                </c:pt>
                <c:pt idx="2">
                  <c:v>0.99103678035893006</c:v>
                </c:pt>
                <c:pt idx="3">
                  <c:v>0.98630294669852625</c:v>
                </c:pt>
                <c:pt idx="4">
                  <c:v>0.98138342580314775</c:v>
                </c:pt>
                <c:pt idx="5">
                  <c:v>0.97626305345681741</c:v>
                </c:pt>
                <c:pt idx="6">
                  <c:v>0.97092472848515643</c:v>
                </c:pt>
                <c:pt idx="7">
                  <c:v>0.96534906814596322</c:v>
                </c:pt>
                <c:pt idx="8">
                  <c:v>0.95951398329998461</c:v>
                </c:pt>
                <c:pt idx="9">
                  <c:v>0.95339414985426407</c:v>
                </c:pt>
                <c:pt idx="10">
                  <c:v>0.94696034451915534</c:v>
                </c:pt>
                <c:pt idx="11">
                  <c:v>0.94017860080749316</c:v>
                </c:pt>
                <c:pt idx="12">
                  <c:v>0.93300912354344212</c:v>
                </c:pt>
                <c:pt idx="13">
                  <c:v>0.92540487390538029</c:v>
                </c:pt>
                <c:pt idx="14">
                  <c:v>0.91730969720493982</c:v>
                </c:pt>
                <c:pt idx="15">
                  <c:v>0.9086558037485476</c:v>
                </c:pt>
                <c:pt idx="16">
                  <c:v>0.89936031449776488</c:v>
                </c:pt>
                <c:pt idx="17">
                  <c:v>0.88932042125605604</c:v>
                </c:pt>
                <c:pt idx="18">
                  <c:v>0.87840643594520196</c:v>
                </c:pt>
                <c:pt idx="19">
                  <c:v>0.8664515176535027</c:v>
                </c:pt>
                <c:pt idx="20">
                  <c:v>0.8532359686067319</c:v>
                </c:pt>
                <c:pt idx="21">
                  <c:v>0.83846224170461903</c:v>
                </c:pt>
                <c:pt idx="22">
                  <c:v>0.82171317154778623</c:v>
                </c:pt>
                <c:pt idx="23">
                  <c:v>0.80237778905529478</c:v>
                </c:pt>
                <c:pt idx="24">
                  <c:v>0.77950888545274144</c:v>
                </c:pt>
                <c:pt idx="25">
                  <c:v>0.75151960950385777</c:v>
                </c:pt>
                <c:pt idx="26">
                  <c:v>0.71543515685453352</c:v>
                </c:pt>
                <c:pt idx="27">
                  <c:v>0.66457697730309639</c:v>
                </c:pt>
                <c:pt idx="28">
                  <c:v>0.62849252465377214</c:v>
                </c:pt>
                <c:pt idx="29">
                  <c:v>0.57763434510233524</c:v>
                </c:pt>
                <c:pt idx="30">
                  <c:v>0.49069171290157387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marker>
            <c:symbol val="none"/>
          </c:marker>
          <c:xVal>
            <c:numRef>
              <c:f>'Abbildung 9.2'!$G$3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'Abbildung 9.2'!$E$3</c:f>
              <c:numCache>
                <c:formatCode>#,##0\ "MHz"</c:formatCode>
                <c:ptCount val="1"/>
                <c:pt idx="0">
                  <c:v>2900</c:v>
                </c:pt>
              </c:numCache>
            </c:numRef>
          </c:yVal>
          <c:smooth val="1"/>
        </c:ser>
        <c:ser>
          <c:idx val="3"/>
          <c:order val="3"/>
          <c:marker>
            <c:symbol val="none"/>
          </c:marker>
          <c:xVal>
            <c:numRef>
              <c:f>'Abbildung 9.2'!$I$3:$I$4</c:f>
              <c:numCache>
                <c:formatCode>General</c:formatCode>
                <c:ptCount val="2"/>
                <c:pt idx="0">
                  <c:v>0</c:v>
                </c:pt>
                <c:pt idx="1">
                  <c:v>2900</c:v>
                </c:pt>
              </c:numCache>
            </c:numRef>
          </c:xVal>
          <c:yVal>
            <c:numRef>
              <c:f>'Abbildung 9.2'!$J$3</c:f>
              <c:numCache>
                <c:formatCode>0%</c:formatCode>
                <c:ptCount val="1"/>
                <c:pt idx="0">
                  <c:v>1</c:v>
                </c:pt>
              </c:numCache>
            </c:numRef>
          </c:yVal>
          <c:smooth val="1"/>
        </c:ser>
        <c:ser>
          <c:idx val="4"/>
          <c:order val="4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'Abbildung 9.2'!$I$3:$I$4</c:f>
              <c:numCache>
                <c:formatCode>General</c:formatCode>
                <c:ptCount val="2"/>
                <c:pt idx="0">
                  <c:v>0</c:v>
                </c:pt>
                <c:pt idx="1">
                  <c:v>2900</c:v>
                </c:pt>
              </c:numCache>
            </c:numRef>
          </c:xVal>
          <c:yVal>
            <c:numRef>
              <c:f>'Abbildung 9.2'!$J$3:$J$4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ser>
          <c:idx val="5"/>
          <c:order val="5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'Abbildung 9.2'!$I$7:$I$8</c:f>
              <c:numCache>
                <c:formatCode>General</c:formatCode>
                <c:ptCount val="2"/>
                <c:pt idx="0">
                  <c:v>2900</c:v>
                </c:pt>
                <c:pt idx="1">
                  <c:v>2900</c:v>
                </c:pt>
              </c:numCache>
            </c:numRef>
          </c:xVal>
          <c:yVal>
            <c:numRef>
              <c:f>'Abbildung 9.2'!$J$7:$J$8</c:f>
              <c:numCache>
                <c:formatCode>0%</c:formatCode>
                <c:ptCount val="2"/>
                <c:pt idx="0" formatCode="General">
                  <c:v>0</c:v>
                </c:pt>
                <c:pt idx="1">
                  <c:v>1</c:v>
                </c:pt>
              </c:numCache>
            </c:numRef>
          </c:yVal>
          <c:smooth val="1"/>
        </c:ser>
        <c:ser>
          <c:idx val="6"/>
          <c:order val="6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'Abbildung 9.2'!$I$15:$I$16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'Abbildung 9.2'!$J$15:$J$16</c:f>
              <c:numCache>
                <c:formatCode>0%</c:formatCode>
                <c:ptCount val="2"/>
                <c:pt idx="0">
                  <c:v>0.68965517241379315</c:v>
                </c:pt>
                <c:pt idx="1">
                  <c:v>0.68965517241379315</c:v>
                </c:pt>
              </c:numCache>
            </c:numRef>
          </c:yVal>
          <c:smooth val="1"/>
        </c:ser>
        <c:ser>
          <c:idx val="7"/>
          <c:order val="7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'Abbildung 9.2'!$I$18:$I$19</c:f>
              <c:numCache>
                <c:formatCode>General</c:formatCode>
                <c:ptCount val="2"/>
                <c:pt idx="0">
                  <c:v>0</c:v>
                </c:pt>
                <c:pt idx="1">
                  <c:v>2000</c:v>
                </c:pt>
              </c:numCache>
            </c:numRef>
          </c:xVal>
          <c:yVal>
            <c:numRef>
              <c:f>'Abbildung 9.2'!$J$18:$J$19</c:f>
              <c:numCache>
                <c:formatCode>General</c:formatCode>
                <c:ptCount val="2"/>
                <c:pt idx="0">
                  <c:v>0.95339414985426407</c:v>
                </c:pt>
                <c:pt idx="1">
                  <c:v>0.95339414985426407</c:v>
                </c:pt>
              </c:numCache>
            </c:numRef>
          </c:yVal>
          <c:smooth val="1"/>
        </c:ser>
        <c:ser>
          <c:idx val="8"/>
          <c:order val="8"/>
          <c:spPr>
            <a:ln w="19050">
              <a:solidFill>
                <a:schemeClr val="tx1"/>
              </a:solidFill>
              <a:prstDash val="dash"/>
            </a:ln>
          </c:spPr>
          <c:marker>
            <c:symbol val="none"/>
          </c:marker>
          <c:xVal>
            <c:numRef>
              <c:f>'Abbildung 9.2'!$I$12:$I$13</c:f>
              <c:numCache>
                <c:formatCode>General</c:formatCode>
                <c:ptCount val="2"/>
                <c:pt idx="0">
                  <c:v>2000</c:v>
                </c:pt>
                <c:pt idx="1">
                  <c:v>2000</c:v>
                </c:pt>
              </c:numCache>
            </c:numRef>
          </c:xVal>
          <c:yVal>
            <c:numRef>
              <c:f>'Abbildung 9.2'!$J$12:$J$13</c:f>
              <c:numCache>
                <c:formatCode>0%</c:formatCode>
                <c:ptCount val="2"/>
                <c:pt idx="0" formatCode="General">
                  <c:v>0</c:v>
                </c:pt>
                <c:pt idx="1">
                  <c:v>0.95339414985426407</c:v>
                </c:pt>
              </c:numCache>
            </c:numRef>
          </c:yVal>
          <c:smooth val="1"/>
        </c:ser>
        <c:ser>
          <c:idx val="9"/>
          <c:order val="9"/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'Abbildung 9.2'!$I$23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'Abbildung 9.2'!$J$23</c:f>
              <c:numCache>
                <c:formatCode>0.0%</c:formatCode>
                <c:ptCount val="1"/>
                <c:pt idx="0">
                  <c:v>0.68965517241379315</c:v>
                </c:pt>
              </c:numCache>
            </c:numRef>
          </c:yVal>
          <c:smooth val="1"/>
        </c:ser>
        <c:ser>
          <c:idx val="10"/>
          <c:order val="10"/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xVal>
            <c:numRef>
              <c:f>'Abbildung 9.2'!$I$25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'Abbildung 9.2'!$J$25</c:f>
              <c:numCache>
                <c:formatCode>0.0%</c:formatCode>
                <c:ptCount val="1"/>
                <c:pt idx="0">
                  <c:v>0.95339414985426407</c:v>
                </c:pt>
              </c:numCache>
            </c:numRef>
          </c:yVal>
          <c:smooth val="1"/>
        </c:ser>
        <c:ser>
          <c:idx val="11"/>
          <c:order val="11"/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'Abbildung 9.2'!$I$27:$I$28</c:f>
              <c:numCache>
                <c:formatCode>General</c:formatCode>
                <c:ptCount val="2"/>
                <c:pt idx="0">
                  <c:v>1500</c:v>
                </c:pt>
                <c:pt idx="1">
                  <c:v>1500</c:v>
                </c:pt>
              </c:numCache>
            </c:numRef>
          </c:xVal>
          <c:yVal>
            <c:numRef>
              <c:f>'Abbildung 9.2'!$J$27:$J$28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5431296"/>
        <c:axId val="135432832"/>
      </c:scatterChart>
      <c:valAx>
        <c:axId val="135431296"/>
        <c:scaling>
          <c:orientation val="minMax"/>
          <c:max val="3000"/>
        </c:scaling>
        <c:delete val="0"/>
        <c:axPos val="b"/>
        <c:numFmt formatCode="#,##0\ &quot; MHz&quot;" sourceLinked="0"/>
        <c:majorTickMark val="out"/>
        <c:minorTickMark val="none"/>
        <c:tickLblPos val="nextTo"/>
        <c:crossAx val="135432832"/>
        <c:crosses val="autoZero"/>
        <c:crossBetween val="midCat"/>
      </c:valAx>
      <c:valAx>
        <c:axId val="135432832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crossAx val="1354312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965201884067986E-2"/>
          <c:y val="0.16945401637919641"/>
          <c:w val="0.78905574606530127"/>
          <c:h val="0.76432232609982997"/>
        </c:manualLayout>
      </c:layout>
      <c:scatterChart>
        <c:scatterStyle val="lineMarker"/>
        <c:varyColors val="0"/>
        <c:ser>
          <c:idx val="0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'Abbildung 9.3'!$E$3:$E$17</c:f>
              <c:numCache>
                <c:formatCode>#,##0\ "Min."</c:formatCode>
                <c:ptCount val="15"/>
                <c:pt idx="0">
                  <c:v>0</c:v>
                </c:pt>
                <c:pt idx="1">
                  <c:v>20</c:v>
                </c:pt>
                <c:pt idx="2">
                  <c:v>40</c:v>
                </c:pt>
                <c:pt idx="3">
                  <c:v>60</c:v>
                </c:pt>
                <c:pt idx="4">
                  <c:v>80</c:v>
                </c:pt>
                <c:pt idx="5">
                  <c:v>99.9</c:v>
                </c:pt>
                <c:pt idx="6">
                  <c:v>100</c:v>
                </c:pt>
                <c:pt idx="7">
                  <c:v>120</c:v>
                </c:pt>
                <c:pt idx="8">
                  <c:v>140</c:v>
                </c:pt>
                <c:pt idx="9">
                  <c:v>160</c:v>
                </c:pt>
                <c:pt idx="10">
                  <c:v>180</c:v>
                </c:pt>
                <c:pt idx="11">
                  <c:v>200</c:v>
                </c:pt>
                <c:pt idx="12">
                  <c:v>220</c:v>
                </c:pt>
                <c:pt idx="13">
                  <c:v>240</c:v>
                </c:pt>
                <c:pt idx="14">
                  <c:v>260</c:v>
                </c:pt>
              </c:numCache>
            </c:numRef>
          </c:xVal>
          <c:yVal>
            <c:numRef>
              <c:f>'Abbildung 9.3'!$F$3:$F$17</c:f>
              <c:numCache>
                <c:formatCode>0.0%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179392"/>
        <c:axId val="127197568"/>
      </c:scatterChart>
      <c:valAx>
        <c:axId val="127179392"/>
        <c:scaling>
          <c:orientation val="minMax"/>
          <c:max val="250"/>
          <c:min val="0"/>
        </c:scaling>
        <c:delete val="0"/>
        <c:axPos val="b"/>
        <c:numFmt formatCode="#,##0\ &quot; Min.&quot;" sourceLinked="0"/>
        <c:majorTickMark val="out"/>
        <c:minorTickMark val="none"/>
        <c:tickLblPos val="nextTo"/>
        <c:crossAx val="127197568"/>
        <c:crosses val="autoZero"/>
        <c:crossBetween val="midCat"/>
      </c:valAx>
      <c:valAx>
        <c:axId val="127197568"/>
        <c:scaling>
          <c:orientation val="minMax"/>
          <c:max val="1"/>
        </c:scaling>
        <c:delete val="0"/>
        <c:axPos val="l"/>
        <c:numFmt formatCode="0.0%" sourceLinked="1"/>
        <c:majorTickMark val="out"/>
        <c:minorTickMark val="none"/>
        <c:tickLblPos val="nextTo"/>
        <c:crossAx val="127179392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507183308461695"/>
          <c:y val="0.17278251972056136"/>
          <c:w val="0.76194211085693531"/>
          <c:h val="0.791760327126575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'grafische Gegenüberstellung'!$C$3</c:f>
              <c:strCache>
                <c:ptCount val="1"/>
                <c:pt idx="0">
                  <c:v>Kapital-
wert-
annuitäten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strRef>
              <c:f>'grafische Gegenüberstellung'!$B$4:$B$7</c:f>
              <c:strCache>
                <c:ptCount val="4"/>
                <c:pt idx="0">
                  <c:v>A</c:v>
                </c:pt>
                <c:pt idx="1">
                  <c:v>D</c:v>
                </c:pt>
                <c:pt idx="2">
                  <c:v>B</c:v>
                </c:pt>
                <c:pt idx="3">
                  <c:v>C</c:v>
                </c:pt>
              </c:strCache>
            </c:strRef>
          </c:xVal>
          <c:yVal>
            <c:numRef>
              <c:f>'grafische Gegenüberstellung'!$C$4:$C$7</c:f>
              <c:numCache>
                <c:formatCode>0</c:formatCode>
                <c:ptCount val="4"/>
                <c:pt idx="0">
                  <c:v>-300.26723756674858</c:v>
                </c:pt>
                <c:pt idx="1">
                  <c:v>-296.11242423363586</c:v>
                </c:pt>
                <c:pt idx="2">
                  <c:v>-266.82899277863174</c:v>
                </c:pt>
                <c:pt idx="3">
                  <c:v>-275.96080450102949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'grafische Gegenüberstellung'!$D$3</c:f>
              <c:strCache>
                <c:ptCount val="1"/>
                <c:pt idx="0">
                  <c:v>Rang
der
Nutzwerte</c:v>
                </c:pt>
              </c:strCache>
            </c:strRef>
          </c:tx>
          <c:spPr>
            <a:ln w="28575">
              <a:noFill/>
            </a:ln>
          </c:spPr>
          <c:xVal>
            <c:strRef>
              <c:f>'grafische Gegenüberstellung'!$B$4:$B$7</c:f>
              <c:strCache>
                <c:ptCount val="4"/>
                <c:pt idx="0">
                  <c:v>A</c:v>
                </c:pt>
                <c:pt idx="1">
                  <c:v>D</c:v>
                </c:pt>
                <c:pt idx="2">
                  <c:v>B</c:v>
                </c:pt>
                <c:pt idx="3">
                  <c:v>C</c:v>
                </c:pt>
              </c:strCache>
            </c:strRef>
          </c:xVal>
          <c:yVal>
            <c:numRef>
              <c:f>'grafische Gegenüberstellung'!$D$4:$D$7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yVal>
          <c:smooth val="0"/>
        </c:ser>
        <c:ser>
          <c:idx val="2"/>
          <c:order val="2"/>
          <c:spPr>
            <a:ln w="635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'grafische Gegenüberstellung'!$C$11:$C$12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xVal>
          <c:yVal>
            <c:numRef>
              <c:f>'grafische Gegenüberstellung'!$D$11:$D$12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-300.26723756674858</c:v>
                </c:pt>
              </c:numCache>
            </c:numRef>
          </c:yVal>
          <c:smooth val="0"/>
        </c:ser>
        <c:ser>
          <c:idx val="3"/>
          <c:order val="3"/>
          <c:spPr>
            <a:ln w="635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'grafische Gegenüberstellung'!$C$14:$C$15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'grafische Gegenüberstellung'!$D$14:$D$15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-296.11242423363586</c:v>
                </c:pt>
              </c:numCache>
            </c:numRef>
          </c:yVal>
          <c:smooth val="0"/>
        </c:ser>
        <c:ser>
          <c:idx val="4"/>
          <c:order val="4"/>
          <c:spPr>
            <a:ln w="635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'grafische Gegenüberstellung'!$C$17:$C$18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'grafische Gegenüberstellung'!$D$17:$D$18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-266.82899277863174</c:v>
                </c:pt>
              </c:numCache>
            </c:numRef>
          </c:yVal>
          <c:smooth val="0"/>
        </c:ser>
        <c:ser>
          <c:idx val="5"/>
          <c:order val="5"/>
          <c:spPr>
            <a:ln w="635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'grafische Gegenüberstellung'!$C$20:$C$21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'grafische Gegenüberstellung'!$D$20:$D$21</c:f>
              <c:numCache>
                <c:formatCode>0</c:formatCode>
                <c:ptCount val="2"/>
                <c:pt idx="0" formatCode="General">
                  <c:v>0</c:v>
                </c:pt>
                <c:pt idx="1">
                  <c:v>-275.96080450102949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008704"/>
        <c:axId val="146084224"/>
      </c:scatterChart>
      <c:valAx>
        <c:axId val="146008704"/>
        <c:scaling>
          <c:orientation val="minMax"/>
          <c:max val="4.0999999999999996"/>
          <c:min val="0"/>
        </c:scaling>
        <c:delete val="0"/>
        <c:axPos val="b"/>
        <c:majorTickMark val="in"/>
        <c:minorTickMark val="none"/>
        <c:tickLblPos val="high"/>
        <c:txPr>
          <a:bodyPr/>
          <a:lstStyle/>
          <a:p>
            <a:pPr>
              <a:defRPr sz="1600" b="1"/>
            </a:pPr>
            <a:endParaRPr lang="de-DE"/>
          </a:p>
        </c:txPr>
        <c:crossAx val="146084224"/>
        <c:crosses val="autoZero"/>
        <c:crossBetween val="midCat"/>
        <c:majorUnit val="1"/>
      </c:valAx>
      <c:valAx>
        <c:axId val="146084224"/>
        <c:scaling>
          <c:orientation val="minMax"/>
          <c:max val="0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de-DE"/>
          </a:p>
        </c:txPr>
        <c:crossAx val="14600870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297655</xdr:colOff>
      <xdr:row>7</xdr:row>
      <xdr:rowOff>406400</xdr:rowOff>
    </xdr:from>
    <xdr:to>
      <xdr:col>13</xdr:col>
      <xdr:colOff>7937</xdr:colOff>
      <xdr:row>32</xdr:row>
      <xdr:rowOff>7938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0.56035</cdr:x>
      <cdr:y>0</cdr:y>
    </cdr:from>
    <cdr:to>
      <cdr:x>0.68725</cdr:x>
      <cdr:y>0.0982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418536" y="0"/>
          <a:ext cx="77418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Rang</a:t>
          </a:r>
        </a:p>
      </cdr:txBody>
    </cdr:sp>
  </cdr:relSizeAnchor>
  <cdr:relSizeAnchor xmlns:cdr="http://schemas.openxmlformats.org/drawingml/2006/chartDrawing">
    <cdr:from>
      <cdr:x>0.02645</cdr:x>
      <cdr:y>0.35449</cdr:y>
    </cdr:from>
    <cdr:to>
      <cdr:x>0.08065</cdr:x>
      <cdr:y>0.72555</cdr:y>
    </cdr:to>
    <cdr:sp macro="" textlink="">
      <cdr:nvSpPr>
        <cdr:cNvPr id="3" name="Textfeld 1"/>
        <cdr:cNvSpPr txBox="1"/>
      </cdr:nvSpPr>
      <cdr:spPr>
        <a:xfrm xmlns:a="http://schemas.openxmlformats.org/drawingml/2006/main" rot="-5400000">
          <a:off x="-411090" y="1982170"/>
          <a:ext cx="1475582" cy="330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600">
              <a:latin typeface="Arial" panose="020B0604020202020204" pitchFamily="34" charset="0"/>
              <a:cs typeface="Arial" panose="020B0604020202020204" pitchFamily="34" charset="0"/>
            </a:rPr>
            <a:t>Kapitalwertannuität</a:t>
          </a:r>
        </a:p>
      </cdr:txBody>
    </cdr:sp>
  </cdr:relSizeAnchor>
  <cdr:relSizeAnchor xmlns:cdr="http://schemas.openxmlformats.org/drawingml/2006/chartDrawing">
    <cdr:from>
      <cdr:x>0.22691</cdr:x>
      <cdr:y>0.81517</cdr:y>
    </cdr:from>
    <cdr:to>
      <cdr:x>0.35381</cdr:x>
      <cdr:y>0.91337</cdr:y>
    </cdr:to>
    <cdr:sp macro="" textlink="">
      <cdr:nvSpPr>
        <cdr:cNvPr id="4" name="Textfeld 1"/>
        <cdr:cNvSpPr txBox="1"/>
      </cdr:nvSpPr>
      <cdr:spPr>
        <a:xfrm xmlns:a="http://schemas.openxmlformats.org/drawingml/2006/main">
          <a:off x="1384300" y="3241675"/>
          <a:ext cx="77418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600" b="1" i="1"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cdr:txBody>
    </cdr:sp>
  </cdr:relSizeAnchor>
  <cdr:relSizeAnchor xmlns:cdr="http://schemas.openxmlformats.org/drawingml/2006/chartDrawing">
    <cdr:from>
      <cdr:x>0.40958</cdr:x>
      <cdr:y>0.80798</cdr:y>
    </cdr:from>
    <cdr:to>
      <cdr:x>0.53648</cdr:x>
      <cdr:y>0.90619</cdr:y>
    </cdr:to>
    <cdr:sp macro="" textlink="">
      <cdr:nvSpPr>
        <cdr:cNvPr id="5" name="Textfeld 1"/>
        <cdr:cNvSpPr txBox="1"/>
      </cdr:nvSpPr>
      <cdr:spPr>
        <a:xfrm xmlns:a="http://schemas.openxmlformats.org/drawingml/2006/main">
          <a:off x="2498725" y="3213100"/>
          <a:ext cx="77418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600" b="1" i="1">
              <a:latin typeface="Arial" panose="020B0604020202020204" pitchFamily="34" charset="0"/>
              <a:cs typeface="Arial" panose="020B0604020202020204" pitchFamily="34" charset="0"/>
            </a:rPr>
            <a:t>D</a:t>
          </a:r>
        </a:p>
      </cdr:txBody>
    </cdr:sp>
  </cdr:relSizeAnchor>
  <cdr:relSizeAnchor xmlns:cdr="http://schemas.openxmlformats.org/drawingml/2006/chartDrawing">
    <cdr:from>
      <cdr:x>0.59537</cdr:x>
      <cdr:y>0.74331</cdr:y>
    </cdr:from>
    <cdr:to>
      <cdr:x>0.72227</cdr:x>
      <cdr:y>0.84152</cdr:y>
    </cdr:to>
    <cdr:sp macro="" textlink="">
      <cdr:nvSpPr>
        <cdr:cNvPr id="6" name="Textfeld 1"/>
        <cdr:cNvSpPr txBox="1"/>
      </cdr:nvSpPr>
      <cdr:spPr>
        <a:xfrm xmlns:a="http://schemas.openxmlformats.org/drawingml/2006/main">
          <a:off x="3632200" y="2955925"/>
          <a:ext cx="77418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600" b="1" i="1"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cdr:txBody>
    </cdr:sp>
  </cdr:relSizeAnchor>
  <cdr:relSizeAnchor xmlns:cdr="http://schemas.openxmlformats.org/drawingml/2006/chartDrawing">
    <cdr:from>
      <cdr:x>0.78116</cdr:x>
      <cdr:y>0.76487</cdr:y>
    </cdr:from>
    <cdr:to>
      <cdr:x>0.90806</cdr:x>
      <cdr:y>0.86307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4765675" y="3041650"/>
          <a:ext cx="774188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DE" sz="1600" b="1" i="1">
              <a:latin typeface="Arial" panose="020B0604020202020204" pitchFamily="34" charset="0"/>
              <a:cs typeface="Arial" panose="020B0604020202020204" pitchFamily="34" charset="0"/>
            </a:rPr>
            <a:t>C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0.02886</cdr:x>
      <cdr:y>0.92766</cdr:y>
    </cdr:from>
    <cdr:to>
      <cdr:x>0.89672</cdr:x>
      <cdr:y>0.92766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207170" y="4039499"/>
          <a:ext cx="6229350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0.30736</cdr:x>
      <cdr:y>0.13033</cdr:y>
    </cdr:from>
    <cdr:to>
      <cdr:x>0.30736</cdr:x>
      <cdr:y>0.92763</cdr:y>
    </cdr:to>
    <cdr:cxnSp macro="">
      <cdr:nvCxnSpPr>
        <cdr:cNvPr id="3" name="Gerade Verbindung mit Pfeil 2"/>
        <cdr:cNvCxnSpPr/>
      </cdr:nvCxnSpPr>
      <cdr:spPr>
        <a:xfrm xmlns:a="http://schemas.openxmlformats.org/drawingml/2006/main" flipV="1">
          <a:off x="2206170" y="567531"/>
          <a:ext cx="0" cy="3471863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0.21194</cdr:x>
      <cdr:y>0.09961</cdr:y>
    </cdr:from>
    <cdr:to>
      <cdr:x>0.29361</cdr:x>
      <cdr:y>0.17048</cdr:y>
    </cdr:to>
    <cdr:sp macro="" textlink="">
      <cdr:nvSpPr>
        <cdr:cNvPr id="4" name="Textfeld 5"/>
        <cdr:cNvSpPr txBox="1"/>
      </cdr:nvSpPr>
      <cdr:spPr>
        <a:xfrm xmlns:a="http://schemas.openxmlformats.org/drawingml/2006/main">
          <a:off x="1526669" y="437879"/>
          <a:ext cx="588302" cy="31149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latin typeface="Arial" panose="020B0604020202020204" pitchFamily="34" charset="0"/>
              <a:cs typeface="Arial" panose="020B0604020202020204" pitchFamily="34" charset="0"/>
            </a:rPr>
            <a:t>w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(</a:t>
          </a:r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r>
            <a:rPr lang="de-DE" sz="1400"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</cdr:txBody>
    </cdr:sp>
  </cdr:relSizeAnchor>
  <cdr:relSizeAnchor xmlns:cdr="http://schemas.openxmlformats.org/drawingml/2006/chartDrawing">
    <cdr:from>
      <cdr:x>0.90031</cdr:x>
      <cdr:y>0.89241</cdr:y>
    </cdr:from>
    <cdr:to>
      <cdr:x>0.94739</cdr:x>
      <cdr:y>0.96327</cdr:y>
    </cdr:to>
    <cdr:sp macro="" textlink="">
      <cdr:nvSpPr>
        <cdr:cNvPr id="5" name="Textfeld 5"/>
        <cdr:cNvSpPr txBox="1"/>
      </cdr:nvSpPr>
      <cdr:spPr>
        <a:xfrm xmlns:a="http://schemas.openxmlformats.org/drawingml/2006/main">
          <a:off x="6462309" y="3886014"/>
          <a:ext cx="337936" cy="30857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de-DE" sz="14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de-DE" sz="14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0</a:t>
          </a:r>
          <a:endParaRPr lang="de-DE" sz="14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260105</xdr:colOff>
      <xdr:row>30</xdr:row>
      <xdr:rowOff>82793</xdr:rowOff>
    </xdr:from>
    <xdr:to>
      <xdr:col>9</xdr:col>
      <xdr:colOff>80596</xdr:colOff>
      <xdr:row>56</xdr:row>
      <xdr:rowOff>124558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9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11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0.0699</cdr:x>
      <cdr:y>0.13375</cdr:y>
    </cdr:from>
    <cdr:to>
      <cdr:x>0.0699</cdr:x>
      <cdr:y>0.93442</cdr:y>
    </cdr:to>
    <cdr:cxnSp macro="">
      <cdr:nvCxnSpPr>
        <cdr:cNvPr id="12" name="Gerade Verbindung mit Pfeil 5"/>
        <cdr:cNvCxnSpPr/>
      </cdr:nvCxnSpPr>
      <cdr:spPr>
        <a:xfrm xmlns:a="http://schemas.openxmlformats.org/drawingml/2006/main" flipV="1">
          <a:off x="521394" y="645968"/>
          <a:ext cx="0" cy="3866968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0.00878</cdr:x>
      <cdr:y>0.067</cdr:y>
    </cdr:from>
    <cdr:to>
      <cdr:x>0.11843</cdr:x>
      <cdr:y>0.12114</cdr:y>
    </cdr:to>
    <cdr:sp macro="" textlink="">
      <cdr:nvSpPr>
        <cdr:cNvPr id="13" name="Textfeld 5"/>
        <cdr:cNvSpPr txBox="1"/>
      </cdr:nvSpPr>
      <cdr:spPr>
        <a:xfrm xmlns:a="http://schemas.openxmlformats.org/drawingml/2006/main">
          <a:off x="65455" y="321896"/>
          <a:ext cx="817442" cy="260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Teilnutzen</a:t>
          </a:r>
        </a:p>
      </cdr:txBody>
    </cdr:sp>
  </cdr:relSizeAnchor>
  <cdr:relSizeAnchor xmlns:cdr="http://schemas.openxmlformats.org/drawingml/2006/chartDrawing">
    <cdr:from>
      <cdr:x>0.88642</cdr:x>
      <cdr:y>0.90123</cdr:y>
    </cdr:from>
    <cdr:to>
      <cdr:x>0.99607</cdr:x>
      <cdr:y>0.95536</cdr:y>
    </cdr:to>
    <cdr:sp macro="" textlink="">
      <cdr:nvSpPr>
        <cdr:cNvPr id="14" name="Textfeld 5"/>
        <cdr:cNvSpPr txBox="1"/>
      </cdr:nvSpPr>
      <cdr:spPr>
        <a:xfrm xmlns:a="http://schemas.openxmlformats.org/drawingml/2006/main">
          <a:off x="6608396" y="4329724"/>
          <a:ext cx="817442" cy="260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Proz.-Takt</a:t>
          </a:r>
        </a:p>
      </cdr:txBody>
    </cdr:sp>
  </cdr:relSizeAnchor>
  <cdr:relSizeAnchor xmlns:cdr="http://schemas.openxmlformats.org/drawingml/2006/chartDrawing">
    <cdr:from>
      <cdr:x>0.79502</cdr:x>
      <cdr:y>0.06243</cdr:y>
    </cdr:from>
    <cdr:to>
      <cdr:x>0.90467</cdr:x>
      <cdr:y>0.149</cdr:y>
    </cdr:to>
    <cdr:sp macro="" textlink="">
      <cdr:nvSpPr>
        <cdr:cNvPr id="15" name="Textfeld 5"/>
        <cdr:cNvSpPr txBox="1"/>
      </cdr:nvSpPr>
      <cdr:spPr>
        <a:xfrm xmlns:a="http://schemas.openxmlformats.org/drawingml/2006/main">
          <a:off x="5926993" y="299915"/>
          <a:ext cx="817442" cy="41592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Benchmark</a:t>
          </a:r>
        </a:p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2,9 GHz</a:t>
          </a:r>
        </a:p>
      </cdr:txBody>
    </cdr:sp>
  </cdr:relSizeAnchor>
  <cdr:relSizeAnchor xmlns:cdr="http://schemas.openxmlformats.org/drawingml/2006/chartDrawing">
    <cdr:from>
      <cdr:x>0.46716</cdr:x>
      <cdr:y>0.24338</cdr:y>
    </cdr:from>
    <cdr:to>
      <cdr:x>0.58996</cdr:x>
      <cdr:y>0.33391</cdr:y>
    </cdr:to>
    <cdr:sp macro="" textlink="">
      <cdr:nvSpPr>
        <cdr:cNvPr id="16" name="Textfeld 5"/>
        <cdr:cNvSpPr txBox="1"/>
      </cdr:nvSpPr>
      <cdr:spPr>
        <a:xfrm xmlns:a="http://schemas.openxmlformats.org/drawingml/2006/main">
          <a:off x="3484771" y="1175461"/>
          <a:ext cx="916024" cy="4371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Notebook </a:t>
          </a:r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de-DE" sz="1100" i="0">
              <a:latin typeface="Arial" panose="020B0604020202020204" pitchFamily="34" charset="0"/>
              <a:cs typeface="Arial" panose="020B0604020202020204" pitchFamily="34" charset="0"/>
            </a:rPr>
            <a:t>,</a:t>
          </a:r>
        </a:p>
        <a:p xmlns:a="http://schemas.openxmlformats.org/drawingml/2006/main">
          <a:r>
            <a:rPr lang="de-DE" sz="1100" i="0">
              <a:latin typeface="Arial" panose="020B0604020202020204" pitchFamily="34" charset="0"/>
              <a:cs typeface="Arial" panose="020B0604020202020204" pitchFamily="34" charset="0"/>
            </a:rPr>
            <a:t>logarithmisch</a:t>
          </a:r>
        </a:p>
      </cdr:txBody>
    </cdr:sp>
  </cdr:relSizeAnchor>
  <cdr:relSizeAnchor xmlns:cdr="http://schemas.openxmlformats.org/drawingml/2006/chartDrawing">
    <cdr:from>
      <cdr:x>0.46482</cdr:x>
      <cdr:y>0.73755</cdr:y>
    </cdr:from>
    <cdr:to>
      <cdr:x>0.83001</cdr:x>
      <cdr:y>0.8493</cdr:y>
    </cdr:to>
    <cdr:sp macro="" textlink="">
      <cdr:nvSpPr>
        <cdr:cNvPr id="4" name="Pfeil nach links und rechts 3"/>
        <cdr:cNvSpPr/>
      </cdr:nvSpPr>
      <cdr:spPr>
        <a:xfrm xmlns:a="http://schemas.openxmlformats.org/drawingml/2006/main">
          <a:off x="3467345" y="3562107"/>
          <a:ext cx="2724150" cy="539750"/>
        </a:xfrm>
        <a:prstGeom xmlns:a="http://schemas.openxmlformats.org/drawingml/2006/main" prst="leftRightArrow">
          <a:avLst/>
        </a:prstGeom>
        <a:pattFill xmlns:a="http://schemas.openxmlformats.org/drawingml/2006/main" prst="pct10">
          <a:fgClr>
            <a:schemeClr val="tx1"/>
          </a:fgClr>
          <a:bgClr>
            <a:schemeClr val="bg1"/>
          </a:bgClr>
        </a:pattFill>
        <a:ln xmlns:a="http://schemas.openxmlformats.org/drawingml/2006/main" w="19050" cap="rnd">
          <a:solidFill>
            <a:schemeClr val="tx1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de-DE">
              <a:solidFill>
                <a:schemeClr val="tx1"/>
              </a:solidFill>
            </a:rPr>
            <a:t>relevanter Beurteilungsbereich</a:t>
          </a:r>
        </a:p>
      </cdr:txBody>
    </cdr:sp>
  </cdr:relSizeAnchor>
  <cdr:relSizeAnchor xmlns:cdr="http://schemas.openxmlformats.org/drawingml/2006/chartDrawing">
    <cdr:from>
      <cdr:x>0.6078</cdr:x>
      <cdr:y>0.40759</cdr:y>
    </cdr:from>
    <cdr:to>
      <cdr:x>0.7306</cdr:x>
      <cdr:y>0.49811</cdr:y>
    </cdr:to>
    <cdr:sp macro="" textlink="">
      <cdr:nvSpPr>
        <cdr:cNvPr id="17" name="Textfeld 5"/>
        <cdr:cNvSpPr txBox="1"/>
      </cdr:nvSpPr>
      <cdr:spPr>
        <a:xfrm xmlns:a="http://schemas.openxmlformats.org/drawingml/2006/main">
          <a:off x="4533900" y="1968500"/>
          <a:ext cx="916024" cy="43719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Notebook </a:t>
          </a:r>
          <a:r>
            <a:rPr lang="de-DE" sz="1100" i="1">
              <a:latin typeface="Arial" panose="020B0604020202020204" pitchFamily="34" charset="0"/>
              <a:cs typeface="Arial" panose="020B0604020202020204" pitchFamily="34" charset="0"/>
            </a:rPr>
            <a:t>A</a:t>
          </a:r>
          <a:r>
            <a:rPr lang="de-DE" sz="1100" i="0">
              <a:latin typeface="Arial" panose="020B0604020202020204" pitchFamily="34" charset="0"/>
              <a:cs typeface="Arial" panose="020B0604020202020204" pitchFamily="34" charset="0"/>
            </a:rPr>
            <a:t>,</a:t>
          </a:r>
        </a:p>
        <a:p xmlns:a="http://schemas.openxmlformats.org/drawingml/2006/main">
          <a:r>
            <a:rPr lang="de-DE" sz="1100" i="0">
              <a:latin typeface="Arial" panose="020B0604020202020204" pitchFamily="34" charset="0"/>
              <a:cs typeface="Arial" panose="020B0604020202020204" pitchFamily="34" charset="0"/>
            </a:rPr>
            <a:t>linear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289413</xdr:colOff>
      <xdr:row>20</xdr:row>
      <xdr:rowOff>104773</xdr:rowOff>
    </xdr:from>
    <xdr:to>
      <xdr:col>13</xdr:col>
      <xdr:colOff>161192</xdr:colOff>
      <xdr:row>46</xdr:row>
      <xdr:rowOff>146538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2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0.06957</cdr:x>
      <cdr:y>0.13375</cdr:y>
    </cdr:from>
    <cdr:to>
      <cdr:x>0.06957</cdr:x>
      <cdr:y>0.93442</cdr:y>
    </cdr:to>
    <cdr:cxnSp macro="">
      <cdr:nvCxnSpPr>
        <cdr:cNvPr id="6" name="Gerade Verbindung mit Pfeil 5"/>
        <cdr:cNvCxnSpPr/>
      </cdr:nvCxnSpPr>
      <cdr:spPr>
        <a:xfrm xmlns:a="http://schemas.openxmlformats.org/drawingml/2006/main" flipV="1">
          <a:off x="518664" y="642570"/>
          <a:ext cx="0" cy="384663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9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0.06536</cdr:x>
      <cdr:y>0.93137</cdr:y>
    </cdr:from>
    <cdr:to>
      <cdr:x>0.886</cdr:x>
      <cdr:y>0.93137</cdr:y>
    </cdr:to>
    <cdr:cxnSp macro="">
      <cdr:nvCxnSpPr>
        <cdr:cNvPr id="11" name="Gerade Verbindung mit Pfeil 1"/>
        <cdr:cNvCxnSpPr/>
      </cdr:nvCxnSpPr>
      <cdr:spPr>
        <a:xfrm xmlns:a="http://schemas.openxmlformats.org/drawingml/2006/main">
          <a:off x="487242" y="4474554"/>
          <a:ext cx="6117981" cy="0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chemeClr val="tx1"/>
          </a:solidFill>
          <a:tailEnd type="stealth" w="med" len="lg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0.00878</cdr:x>
      <cdr:y>0.067</cdr:y>
    </cdr:from>
    <cdr:to>
      <cdr:x>0.11843</cdr:x>
      <cdr:y>0.12114</cdr:y>
    </cdr:to>
    <cdr:sp macro="" textlink="">
      <cdr:nvSpPr>
        <cdr:cNvPr id="13" name="Textfeld 5"/>
        <cdr:cNvSpPr txBox="1"/>
      </cdr:nvSpPr>
      <cdr:spPr>
        <a:xfrm xmlns:a="http://schemas.openxmlformats.org/drawingml/2006/main">
          <a:off x="65455" y="321896"/>
          <a:ext cx="817442" cy="260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Teilnutzen</a:t>
          </a:r>
        </a:p>
      </cdr:txBody>
    </cdr:sp>
  </cdr:relSizeAnchor>
  <cdr:relSizeAnchor xmlns:cdr="http://schemas.openxmlformats.org/drawingml/2006/chartDrawing">
    <cdr:from>
      <cdr:x>0.88642</cdr:x>
      <cdr:y>0.90123</cdr:y>
    </cdr:from>
    <cdr:to>
      <cdr:x>0.99607</cdr:x>
      <cdr:y>0.95536</cdr:y>
    </cdr:to>
    <cdr:sp macro="" textlink="">
      <cdr:nvSpPr>
        <cdr:cNvPr id="14" name="Textfeld 5"/>
        <cdr:cNvSpPr txBox="1"/>
      </cdr:nvSpPr>
      <cdr:spPr>
        <a:xfrm xmlns:a="http://schemas.openxmlformats.org/drawingml/2006/main">
          <a:off x="6608396" y="4329724"/>
          <a:ext cx="817442" cy="26009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Akkulaufzeit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38100</xdr:rowOff>
    </xdr:from>
    <xdr:to>
      <xdr:col>6</xdr:col>
      <xdr:colOff>80964</xdr:colOff>
      <xdr:row>15</xdr:row>
      <xdr:rowOff>263525</xdr:rowOff>
    </xdr:to>
    <xdr:sp macro="" textlink="">
      <xdr:nvSpPr>
        <xdr:cNvPr id="2" name="Geschweifte Klammer rechts 1"/>
        <xdr:cNvSpPr/>
      </xdr:nvSpPr>
      <xdr:spPr>
        <a:xfrm>
          <a:off x="5362575" y="1905000"/>
          <a:ext cx="80964" cy="209232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314325</xdr:colOff>
          <xdr:row>6</xdr:row>
          <xdr:rowOff>171450</xdr:rowOff>
        </xdr:from>
        <xdr:to>
          <xdr:col>1</xdr:col>
          <xdr:colOff>723900</xdr:colOff>
          <xdr:row>10</xdr:row>
          <xdr:rowOff>76200</xdr:rowOff>
        </xdr:to>
        <xdr:sp macro="" textlink="">
          <xdr:nvSpPr>
            <xdr:cNvPr id="4097" name="ScrollBar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14654</xdr:colOff>
      <xdr:row>8</xdr:row>
      <xdr:rowOff>21980</xdr:rowOff>
    </xdr:from>
    <xdr:to>
      <xdr:col>6</xdr:col>
      <xdr:colOff>80596</xdr:colOff>
      <xdr:row>11</xdr:row>
      <xdr:rowOff>256443</xdr:rowOff>
    </xdr:to>
    <xdr:sp macro="" textlink="">
      <xdr:nvSpPr>
        <xdr:cNvPr id="2" name="Geschweifte Klammer rechts 1"/>
        <xdr:cNvSpPr/>
      </xdr:nvSpPr>
      <xdr:spPr>
        <a:xfrm>
          <a:off x="5377962" y="1582615"/>
          <a:ext cx="65942" cy="1025770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557212</xdr:colOff>
      <xdr:row>4</xdr:row>
      <xdr:rowOff>28575</xdr:rowOff>
    </xdr:from>
    <xdr:to>
      <xdr:col>12</xdr:col>
      <xdr:colOff>561976</xdr:colOff>
      <xdr:row>25</xdr:row>
      <xdr:rowOff>4762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723900</xdr:colOff>
      <xdr:row>5</xdr:row>
      <xdr:rowOff>57150</xdr:rowOff>
    </xdr:from>
    <xdr:to>
      <xdr:col>6</xdr:col>
      <xdr:colOff>361950</xdr:colOff>
      <xdr:row>7</xdr:row>
      <xdr:rowOff>57150</xdr:rowOff>
    </xdr:to>
    <xdr:sp macro="" textlink="">
      <xdr:nvSpPr>
        <xdr:cNvPr id="5" name="Rechteck 4"/>
        <xdr:cNvSpPr/>
      </xdr:nvSpPr>
      <xdr:spPr>
        <a:xfrm>
          <a:off x="4591050" y="1390650"/>
          <a:ext cx="400050" cy="381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5:L8"/>
  <sheetViews>
    <sheetView showGridLines="0" topLeftCell="A4" zoomScaleNormal="100" workbookViewId="0">
      <selection activeCell="C39" sqref="C39"/>
    </sheetView>
  </sheetViews>
  <sheetFormatPr baseColWidth="10" defaultRowHeight="14.25" x14ac:dyDescent="0.2"/>
  <cols>
    <col min="1" max="1" width="12.85546875" style="1" customWidth="1"/>
    <col min="2" max="2" width="10.42578125" style="1" customWidth="1"/>
    <col min="3" max="3" width="19.85546875" style="1" customWidth="1"/>
    <col min="4" max="11" width="11.140625" style="1" customWidth="1"/>
    <col min="12" max="16384" width="11.42578125" style="1"/>
  </cols>
  <sheetData>
    <row r="5" spans="2:12" ht="32.25" customHeight="1" x14ac:dyDescent="0.2">
      <c r="E5" s="9">
        <v>1</v>
      </c>
      <c r="F5" s="9"/>
      <c r="G5" s="10">
        <v>2</v>
      </c>
      <c r="H5" s="10"/>
      <c r="I5" s="10">
        <v>3</v>
      </c>
      <c r="J5" s="10"/>
      <c r="K5" s="10">
        <v>4</v>
      </c>
    </row>
    <row r="6" spans="2:12" ht="32.25" customHeight="1" x14ac:dyDescent="0.2">
      <c r="D6" s="4" t="s">
        <v>4</v>
      </c>
      <c r="E6" s="3">
        <v>-5</v>
      </c>
      <c r="F6" s="3">
        <v>-5</v>
      </c>
      <c r="G6" s="3">
        <v>5</v>
      </c>
      <c r="H6" s="3">
        <f>G6</f>
        <v>5</v>
      </c>
      <c r="I6" s="3">
        <v>10</v>
      </c>
      <c r="J6" s="3">
        <f>I6</f>
        <v>10</v>
      </c>
      <c r="K6" s="3">
        <v>15</v>
      </c>
      <c r="L6" s="2">
        <f>K6</f>
        <v>15</v>
      </c>
    </row>
    <row r="7" spans="2:12" ht="32.25" customHeight="1" x14ac:dyDescent="0.2">
      <c r="D7" s="8" t="s">
        <v>5</v>
      </c>
      <c r="E7" s="6">
        <v>0</v>
      </c>
      <c r="F7" s="6">
        <v>0.2</v>
      </c>
      <c r="G7" s="6">
        <v>0</v>
      </c>
      <c r="H7" s="6">
        <v>0.4</v>
      </c>
      <c r="I7" s="6">
        <v>0</v>
      </c>
      <c r="J7" s="6">
        <v>0.3</v>
      </c>
      <c r="K7" s="6">
        <v>0</v>
      </c>
      <c r="L7" s="6">
        <v>0.1</v>
      </c>
    </row>
    <row r="8" spans="2:12" ht="32.25" customHeight="1" x14ac:dyDescent="0.2">
      <c r="B8" s="1" t="s">
        <v>6</v>
      </c>
      <c r="D8" s="5"/>
      <c r="E8" s="7"/>
      <c r="F8" s="7"/>
      <c r="G8" s="7"/>
      <c r="H8" s="7"/>
      <c r="I8" s="7"/>
      <c r="J8" s="7"/>
      <c r="K8" s="6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C1:P36"/>
  <sheetViews>
    <sheetView showGridLines="0" zoomScale="120" zoomScaleNormal="120" workbookViewId="0">
      <selection activeCell="G9" sqref="G9:G16"/>
    </sheetView>
  </sheetViews>
  <sheetFormatPr baseColWidth="10" defaultRowHeight="14.25" x14ac:dyDescent="0.2"/>
  <cols>
    <col min="1" max="4" width="11.42578125" style="11"/>
    <col min="5" max="5" width="24.7109375" style="11" customWidth="1"/>
    <col min="6" max="6" width="10" style="11" customWidth="1"/>
    <col min="7" max="8" width="12.28515625" style="11" customWidth="1"/>
    <col min="9" max="16" width="10.140625" style="11" customWidth="1"/>
    <col min="17" max="16384" width="11.42578125" style="11"/>
  </cols>
  <sheetData>
    <row r="1" spans="3:16" ht="15" x14ac:dyDescent="0.2">
      <c r="E1" s="60" t="s">
        <v>8</v>
      </c>
    </row>
    <row r="2" spans="3:16" ht="15" x14ac:dyDescent="0.2">
      <c r="E2" s="112"/>
    </row>
    <row r="4" spans="3:16" ht="20.25" customHeight="1" x14ac:dyDescent="0.25">
      <c r="E4" s="98"/>
      <c r="F4" s="61"/>
      <c r="G4" s="163" t="s">
        <v>73</v>
      </c>
      <c r="H4" s="164"/>
      <c r="I4" s="158" t="s">
        <v>59</v>
      </c>
      <c r="J4" s="159"/>
      <c r="K4" s="158" t="s">
        <v>60</v>
      </c>
      <c r="L4" s="159"/>
      <c r="M4" s="158" t="s">
        <v>61</v>
      </c>
      <c r="N4" s="159"/>
      <c r="O4" s="158" t="s">
        <v>62</v>
      </c>
      <c r="P4" s="159"/>
    </row>
    <row r="5" spans="3:16" ht="20.25" customHeight="1" x14ac:dyDescent="0.25">
      <c r="E5" s="73" t="s">
        <v>56</v>
      </c>
      <c r="F5" s="75" t="s">
        <v>63</v>
      </c>
      <c r="G5" s="76" t="s">
        <v>74</v>
      </c>
      <c r="H5" s="77" t="s">
        <v>75</v>
      </c>
      <c r="I5" s="76" t="s">
        <v>64</v>
      </c>
      <c r="J5" s="75" t="s">
        <v>65</v>
      </c>
      <c r="K5" s="76" t="s">
        <v>66</v>
      </c>
      <c r="L5" s="75" t="s">
        <v>67</v>
      </c>
      <c r="M5" s="76" t="s">
        <v>68</v>
      </c>
      <c r="N5" s="75" t="s">
        <v>69</v>
      </c>
      <c r="O5" s="76" t="s">
        <v>70</v>
      </c>
      <c r="P5" s="77" t="s">
        <v>71</v>
      </c>
    </row>
    <row r="6" spans="3:16" ht="20.25" customHeight="1" x14ac:dyDescent="0.2">
      <c r="E6" s="65" t="s">
        <v>9</v>
      </c>
      <c r="F6" s="69">
        <v>0.18181818181818182</v>
      </c>
      <c r="G6" s="78">
        <f>C9</f>
        <v>0</v>
      </c>
      <c r="H6" s="69">
        <f>F6*(1+G6)</f>
        <v>0.18181818181818182</v>
      </c>
      <c r="I6" s="54">
        <v>0.69</v>
      </c>
      <c r="J6" s="55">
        <f>I6*H6</f>
        <v>0.12545454545454546</v>
      </c>
      <c r="K6" s="54">
        <v>0.78</v>
      </c>
      <c r="L6" s="55">
        <f>K6*H6</f>
        <v>0.14181818181818182</v>
      </c>
      <c r="M6" s="54">
        <v>1</v>
      </c>
      <c r="N6" s="55">
        <f>M6*H6</f>
        <v>0.18181818181818182</v>
      </c>
      <c r="O6" s="54">
        <v>0.9</v>
      </c>
      <c r="P6" s="55">
        <f>O6*H6</f>
        <v>0.16363636363636364</v>
      </c>
    </row>
    <row r="7" spans="3:16" ht="21" customHeight="1" x14ac:dyDescent="0.2">
      <c r="E7" s="65" t="s">
        <v>10</v>
      </c>
      <c r="F7" s="70">
        <v>0.16363636363636364</v>
      </c>
      <c r="G7" s="78">
        <f>G6</f>
        <v>0</v>
      </c>
      <c r="H7" s="70">
        <f t="shared" ref="H7:H8" si="0">F7*(1+G7)</f>
        <v>0.16363636363636364</v>
      </c>
      <c r="I7" s="72">
        <v>0.65</v>
      </c>
      <c r="J7" s="57">
        <f t="shared" ref="J7:J16" si="1">I7*H7</f>
        <v>0.10636363636363637</v>
      </c>
      <c r="K7" s="56">
        <v>0.82</v>
      </c>
      <c r="L7" s="57">
        <f t="shared" ref="L7:L16" si="2">K7*H7</f>
        <v>0.13418181818181818</v>
      </c>
      <c r="M7" s="56">
        <v>1</v>
      </c>
      <c r="N7" s="57">
        <f t="shared" ref="N7:N16" si="3">M7*H7</f>
        <v>0.16363636363636364</v>
      </c>
      <c r="O7" s="56">
        <v>0.95</v>
      </c>
      <c r="P7" s="57">
        <f t="shared" ref="P7:P16" si="4">O7*H7</f>
        <v>0.15545454545454546</v>
      </c>
    </row>
    <row r="8" spans="3:16" ht="21" customHeight="1" x14ac:dyDescent="0.2">
      <c r="C8" s="11">
        <v>5</v>
      </c>
      <c r="E8" s="65" t="s">
        <v>11</v>
      </c>
      <c r="F8" s="70">
        <v>0.14545454545454545</v>
      </c>
      <c r="G8" s="78">
        <f>G6</f>
        <v>0</v>
      </c>
      <c r="H8" s="66">
        <f t="shared" si="0"/>
        <v>0.14545454545454545</v>
      </c>
      <c r="I8" s="56">
        <v>0.6</v>
      </c>
      <c r="J8" s="57">
        <f t="shared" si="1"/>
        <v>8.7272727272727266E-2</v>
      </c>
      <c r="K8" s="56">
        <v>0.85</v>
      </c>
      <c r="L8" s="57">
        <f t="shared" si="2"/>
        <v>0.12363636363636363</v>
      </c>
      <c r="M8" s="56">
        <v>1</v>
      </c>
      <c r="N8" s="57">
        <f t="shared" si="3"/>
        <v>0.14545454545454545</v>
      </c>
      <c r="O8" s="56">
        <v>1</v>
      </c>
      <c r="P8" s="57">
        <f t="shared" si="4"/>
        <v>0.14545454545454545</v>
      </c>
    </row>
    <row r="9" spans="3:16" ht="21" customHeight="1" x14ac:dyDescent="0.2">
      <c r="C9" s="115">
        <f>(C8-5)/10</f>
        <v>0</v>
      </c>
      <c r="E9" s="65" t="s">
        <v>12</v>
      </c>
      <c r="F9" s="70">
        <v>0.10909090909090909</v>
      </c>
      <c r="G9" s="160">
        <f>(F17-(SUM(H6:H8)))/(SUM(F9:F16))-1</f>
        <v>0</v>
      </c>
      <c r="H9" s="66">
        <f>F9*(1+$G$9)</f>
        <v>0.10909090909090909</v>
      </c>
      <c r="I9" s="56">
        <v>0.7</v>
      </c>
      <c r="J9" s="57">
        <f t="shared" si="1"/>
        <v>7.6363636363636356E-2</v>
      </c>
      <c r="K9" s="56">
        <v>0.75</v>
      </c>
      <c r="L9" s="57">
        <f t="shared" si="2"/>
        <v>8.1818181818181818E-2</v>
      </c>
      <c r="M9" s="56">
        <v>1</v>
      </c>
      <c r="N9" s="57">
        <f t="shared" si="3"/>
        <v>0.10909090909090909</v>
      </c>
      <c r="O9" s="56">
        <v>1</v>
      </c>
      <c r="P9" s="57">
        <f t="shared" si="4"/>
        <v>0.10909090909090909</v>
      </c>
    </row>
    <row r="10" spans="3:16" ht="21" customHeight="1" x14ac:dyDescent="0.2">
      <c r="E10" s="65" t="s">
        <v>13</v>
      </c>
      <c r="F10" s="70">
        <v>1.8181818181818181E-2</v>
      </c>
      <c r="G10" s="161"/>
      <c r="H10" s="66">
        <f t="shared" ref="H10:H16" si="5">F10*(1+$G$9)</f>
        <v>1.8181818181818181E-2</v>
      </c>
      <c r="I10" s="56">
        <v>0.5</v>
      </c>
      <c r="J10" s="57">
        <f t="shared" si="1"/>
        <v>9.0909090909090905E-3</v>
      </c>
      <c r="K10" s="56">
        <v>0.7</v>
      </c>
      <c r="L10" s="57">
        <f t="shared" si="2"/>
        <v>1.2727272727272726E-2</v>
      </c>
      <c r="M10" s="56">
        <v>1</v>
      </c>
      <c r="N10" s="57">
        <f t="shared" si="3"/>
        <v>1.8181818181818181E-2</v>
      </c>
      <c r="O10" s="56">
        <v>0.8</v>
      </c>
      <c r="P10" s="57">
        <f t="shared" si="4"/>
        <v>1.4545454545454545E-2</v>
      </c>
    </row>
    <row r="11" spans="3:16" ht="21" customHeight="1" x14ac:dyDescent="0.2">
      <c r="E11" s="65" t="s">
        <v>21</v>
      </c>
      <c r="F11" s="70">
        <v>1.8181818181818181E-2</v>
      </c>
      <c r="G11" s="161"/>
      <c r="H11" s="66">
        <f t="shared" si="5"/>
        <v>1.8181818181818181E-2</v>
      </c>
      <c r="I11" s="56">
        <v>0.6</v>
      </c>
      <c r="J11" s="57">
        <f t="shared" si="1"/>
        <v>1.0909090909090908E-2</v>
      </c>
      <c r="K11" s="56">
        <v>0.75</v>
      </c>
      <c r="L11" s="57">
        <f t="shared" si="2"/>
        <v>1.3636363636363636E-2</v>
      </c>
      <c r="M11" s="56">
        <v>0.9</v>
      </c>
      <c r="N11" s="57">
        <f t="shared" si="3"/>
        <v>1.6363636363636365E-2</v>
      </c>
      <c r="O11" s="56">
        <v>1</v>
      </c>
      <c r="P11" s="57">
        <f t="shared" si="4"/>
        <v>1.8181818181818181E-2</v>
      </c>
    </row>
    <row r="12" spans="3:16" ht="21" customHeight="1" x14ac:dyDescent="0.2">
      <c r="E12" s="65" t="s">
        <v>14</v>
      </c>
      <c r="F12" s="70">
        <v>0.12727272727272726</v>
      </c>
      <c r="G12" s="161"/>
      <c r="H12" s="66">
        <f t="shared" si="5"/>
        <v>0.12727272727272726</v>
      </c>
      <c r="I12" s="56">
        <v>1</v>
      </c>
      <c r="J12" s="57">
        <f t="shared" si="1"/>
        <v>0.12727272727272726</v>
      </c>
      <c r="K12" s="56">
        <v>0.7</v>
      </c>
      <c r="L12" s="57">
        <f t="shared" si="2"/>
        <v>8.9090909090909082E-2</v>
      </c>
      <c r="M12" s="56">
        <v>0.65</v>
      </c>
      <c r="N12" s="57">
        <f t="shared" si="3"/>
        <v>8.2727272727272719E-2</v>
      </c>
      <c r="O12" s="56">
        <v>0.75</v>
      </c>
      <c r="P12" s="57">
        <f t="shared" si="4"/>
        <v>9.5454545454545445E-2</v>
      </c>
    </row>
    <row r="13" spans="3:16" ht="21" customHeight="1" x14ac:dyDescent="0.2">
      <c r="E13" s="65" t="s">
        <v>15</v>
      </c>
      <c r="F13" s="70">
        <v>9.0909090909090912E-2</v>
      </c>
      <c r="G13" s="161"/>
      <c r="H13" s="66">
        <f t="shared" si="5"/>
        <v>9.0909090909090912E-2</v>
      </c>
      <c r="I13" s="56">
        <v>1</v>
      </c>
      <c r="J13" s="57">
        <f t="shared" si="1"/>
        <v>9.0909090909090912E-2</v>
      </c>
      <c r="K13" s="56">
        <v>0.8</v>
      </c>
      <c r="L13" s="57">
        <f t="shared" si="2"/>
        <v>7.2727272727272738E-2</v>
      </c>
      <c r="M13" s="56">
        <v>0.6</v>
      </c>
      <c r="N13" s="57">
        <f t="shared" si="3"/>
        <v>5.4545454545454543E-2</v>
      </c>
      <c r="O13" s="56">
        <v>0.7</v>
      </c>
      <c r="P13" s="57">
        <f t="shared" si="4"/>
        <v>6.363636363636363E-2</v>
      </c>
    </row>
    <row r="14" spans="3:16" ht="21" customHeight="1" x14ac:dyDescent="0.2">
      <c r="E14" s="65" t="s">
        <v>16</v>
      </c>
      <c r="F14" s="70">
        <v>1.8181818181818181E-2</v>
      </c>
      <c r="G14" s="161"/>
      <c r="H14" s="66">
        <f t="shared" si="5"/>
        <v>1.8181818181818181E-2</v>
      </c>
      <c r="I14" s="56">
        <v>1</v>
      </c>
      <c r="J14" s="57">
        <f t="shared" si="1"/>
        <v>1.8181818181818181E-2</v>
      </c>
      <c r="K14" s="56">
        <v>0.75</v>
      </c>
      <c r="L14" s="57">
        <f t="shared" si="2"/>
        <v>1.3636363636363636E-2</v>
      </c>
      <c r="M14" s="56">
        <v>0.6</v>
      </c>
      <c r="N14" s="57">
        <f t="shared" si="3"/>
        <v>1.0909090909090908E-2</v>
      </c>
      <c r="O14" s="56">
        <v>0.8</v>
      </c>
      <c r="P14" s="57">
        <f t="shared" si="4"/>
        <v>1.4545454545454545E-2</v>
      </c>
    </row>
    <row r="15" spans="3:16" ht="21" customHeight="1" x14ac:dyDescent="0.2">
      <c r="E15" s="65" t="s">
        <v>58</v>
      </c>
      <c r="F15" s="70">
        <v>5.4545454545454543E-2</v>
      </c>
      <c r="G15" s="161"/>
      <c r="H15" s="66">
        <f t="shared" si="5"/>
        <v>5.4545454545454543E-2</v>
      </c>
      <c r="I15" s="56">
        <v>1</v>
      </c>
      <c r="J15" s="57">
        <f t="shared" si="1"/>
        <v>5.4545454545454543E-2</v>
      </c>
      <c r="K15" s="56">
        <v>0.5</v>
      </c>
      <c r="L15" s="57">
        <f t="shared" si="2"/>
        <v>2.7272727272727271E-2</v>
      </c>
      <c r="M15" s="56">
        <v>0</v>
      </c>
      <c r="N15" s="57">
        <f t="shared" si="3"/>
        <v>0</v>
      </c>
      <c r="O15" s="56">
        <v>0.5</v>
      </c>
      <c r="P15" s="57">
        <f t="shared" si="4"/>
        <v>2.7272727272727271E-2</v>
      </c>
    </row>
    <row r="16" spans="3:16" ht="21" customHeight="1" x14ac:dyDescent="0.2">
      <c r="E16" s="65" t="s">
        <v>57</v>
      </c>
      <c r="F16" s="70">
        <v>7.2727272727272724E-2</v>
      </c>
      <c r="G16" s="162"/>
      <c r="H16" s="66">
        <f t="shared" si="5"/>
        <v>7.2727272727272724E-2</v>
      </c>
      <c r="I16" s="56">
        <v>1</v>
      </c>
      <c r="J16" s="57">
        <f t="shared" si="1"/>
        <v>7.2727272727272724E-2</v>
      </c>
      <c r="K16" s="56">
        <v>0.5</v>
      </c>
      <c r="L16" s="57">
        <f t="shared" si="2"/>
        <v>3.6363636363636362E-2</v>
      </c>
      <c r="M16" s="56">
        <v>0</v>
      </c>
      <c r="N16" s="57">
        <f t="shared" si="3"/>
        <v>0</v>
      </c>
      <c r="O16" s="56">
        <v>0.5</v>
      </c>
      <c r="P16" s="57">
        <f t="shared" si="4"/>
        <v>3.6363636363636362E-2</v>
      </c>
    </row>
    <row r="17" spans="5:16" ht="21" customHeight="1" x14ac:dyDescent="0.3">
      <c r="E17" s="90"/>
      <c r="F17" s="91">
        <f>SUM(F6:F16)</f>
        <v>1</v>
      </c>
      <c r="G17" s="90"/>
      <c r="H17" s="91">
        <f>SUM(H6:H16)</f>
        <v>1</v>
      </c>
      <c r="I17" s="92" t="s">
        <v>78</v>
      </c>
      <c r="J17" s="93">
        <f>SUM(J6:J16)</f>
        <v>0.77909090909090917</v>
      </c>
      <c r="K17" s="92" t="s">
        <v>83</v>
      </c>
      <c r="L17" s="93">
        <f>SUM(L6:L16)</f>
        <v>0.74690909090909097</v>
      </c>
      <c r="M17" s="92" t="s">
        <v>84</v>
      </c>
      <c r="N17" s="93">
        <f>SUM(N6:N16)</f>
        <v>0.78272727272727272</v>
      </c>
      <c r="O17" s="92" t="s">
        <v>85</v>
      </c>
      <c r="P17" s="93">
        <f>SUM(P6:P16)</f>
        <v>0.84363636363636352</v>
      </c>
    </row>
    <row r="18" spans="5:16" ht="25.5" customHeight="1" thickBot="1" x14ac:dyDescent="0.3">
      <c r="E18" s="87"/>
      <c r="F18" s="66"/>
      <c r="G18" s="87"/>
      <c r="H18" s="66"/>
      <c r="I18" s="88" t="s">
        <v>79</v>
      </c>
      <c r="J18" s="58">
        <f>ROUND(J17/5,2)*5</f>
        <v>0.8</v>
      </c>
      <c r="K18" s="88" t="s">
        <v>80</v>
      </c>
      <c r="L18" s="58">
        <f>ROUND(L17/5,2)*5</f>
        <v>0.75</v>
      </c>
      <c r="M18" s="88" t="s">
        <v>81</v>
      </c>
      <c r="N18" s="58">
        <f>ROUND(N17/5,2)*5</f>
        <v>0.8</v>
      </c>
      <c r="O18" s="88" t="s">
        <v>82</v>
      </c>
      <c r="P18" s="58">
        <f>ROUND(P17/5,2)*5</f>
        <v>0.85000000000000009</v>
      </c>
    </row>
    <row r="19" spans="5:16" ht="25.5" customHeight="1" thickTop="1" x14ac:dyDescent="0.2">
      <c r="E19" s="94"/>
      <c r="F19" s="67"/>
      <c r="G19" s="94"/>
      <c r="H19" s="67"/>
      <c r="I19" s="74" t="s">
        <v>86</v>
      </c>
      <c r="J19" s="68">
        <f>RANK(J18,$J$18:$P$18)</f>
        <v>2</v>
      </c>
      <c r="K19" s="40" t="s">
        <v>86</v>
      </c>
      <c r="L19" s="68">
        <f>RANK(L18,$J$18:$P$18)</f>
        <v>4</v>
      </c>
      <c r="M19" s="74" t="s">
        <v>86</v>
      </c>
      <c r="N19" s="68">
        <f>RANK(N18,$J$18:$P$18)</f>
        <v>2</v>
      </c>
      <c r="O19" s="40" t="s">
        <v>86</v>
      </c>
      <c r="P19" s="68">
        <f>RANK(P18,$J$18:$P$18)</f>
        <v>1</v>
      </c>
    </row>
    <row r="20" spans="5:16" ht="15" x14ac:dyDescent="0.25">
      <c r="H20"/>
    </row>
    <row r="21" spans="5:16" ht="15" x14ac:dyDescent="0.25">
      <c r="F21" s="17"/>
      <c r="H21"/>
    </row>
    <row r="22" spans="5:16" ht="15" x14ac:dyDescent="0.25">
      <c r="G22" s="98" t="s">
        <v>73</v>
      </c>
      <c r="H22" s="99"/>
      <c r="I22" s="158" t="s">
        <v>59</v>
      </c>
      <c r="J22" s="159"/>
      <c r="K22" s="165" t="s">
        <v>60</v>
      </c>
      <c r="L22" s="166"/>
      <c r="M22" s="158" t="s">
        <v>61</v>
      </c>
      <c r="N22" s="159"/>
      <c r="O22" s="158" t="s">
        <v>62</v>
      </c>
      <c r="P22" s="159"/>
    </row>
    <row r="23" spans="5:16" ht="21" customHeight="1" x14ac:dyDescent="0.25">
      <c r="G23" s="94"/>
      <c r="H23" s="100"/>
      <c r="I23" s="94"/>
      <c r="J23" s="102" t="s">
        <v>87</v>
      </c>
      <c r="K23" s="101"/>
      <c r="L23" s="53" t="s">
        <v>87</v>
      </c>
      <c r="M23" s="94"/>
      <c r="N23" s="102" t="s">
        <v>87</v>
      </c>
      <c r="O23" s="94"/>
      <c r="P23" s="102" t="s">
        <v>87</v>
      </c>
    </row>
    <row r="24" spans="5:16" ht="21" customHeight="1" x14ac:dyDescent="0.2">
      <c r="G24" s="105">
        <v>-0.5</v>
      </c>
      <c r="H24" s="61"/>
      <c r="I24" s="83"/>
      <c r="J24" s="110">
        <v>1</v>
      </c>
      <c r="K24" s="83"/>
      <c r="L24" s="110">
        <v>3</v>
      </c>
      <c r="M24" s="83"/>
      <c r="N24" s="110">
        <v>3</v>
      </c>
      <c r="O24" s="83"/>
      <c r="P24" s="113">
        <v>2</v>
      </c>
    </row>
    <row r="25" spans="5:16" ht="21" customHeight="1" x14ac:dyDescent="0.2">
      <c r="G25" s="106">
        <v>-0.3</v>
      </c>
      <c r="H25" s="12"/>
      <c r="I25" s="103"/>
      <c r="J25" s="109">
        <v>1</v>
      </c>
      <c r="K25" s="103"/>
      <c r="L25" s="109">
        <v>3</v>
      </c>
      <c r="M25" s="103"/>
      <c r="N25" s="109">
        <v>4</v>
      </c>
      <c r="O25" s="103"/>
      <c r="P25" s="114">
        <v>1</v>
      </c>
    </row>
    <row r="26" spans="5:16" ht="21" customHeight="1" x14ac:dyDescent="0.2">
      <c r="G26" s="106">
        <v>-0.2</v>
      </c>
      <c r="H26" s="12"/>
      <c r="I26" s="103"/>
      <c r="J26" s="109">
        <v>1</v>
      </c>
      <c r="K26" s="103"/>
      <c r="L26" s="109">
        <v>3</v>
      </c>
      <c r="M26" s="103"/>
      <c r="N26" s="109">
        <v>3</v>
      </c>
      <c r="O26" s="103"/>
      <c r="P26" s="109">
        <v>1</v>
      </c>
    </row>
    <row r="27" spans="5:16" ht="21" customHeight="1" x14ac:dyDescent="0.2">
      <c r="G27" s="106">
        <v>-0.1</v>
      </c>
      <c r="H27" s="12"/>
      <c r="I27" s="103"/>
      <c r="J27" s="109">
        <v>2</v>
      </c>
      <c r="K27" s="103"/>
      <c r="L27" s="109">
        <v>3</v>
      </c>
      <c r="M27" s="103"/>
      <c r="N27" s="109">
        <v>3</v>
      </c>
      <c r="O27" s="103"/>
      <c r="P27" s="109">
        <v>1</v>
      </c>
    </row>
    <row r="28" spans="5:16" ht="21" customHeight="1" x14ac:dyDescent="0.25">
      <c r="G28" s="108">
        <v>0</v>
      </c>
      <c r="H28" s="104"/>
      <c r="I28" s="103"/>
      <c r="J28" s="109">
        <v>2</v>
      </c>
      <c r="K28" s="103"/>
      <c r="L28" s="109">
        <v>4</v>
      </c>
      <c r="M28" s="103"/>
      <c r="N28" s="109">
        <v>2</v>
      </c>
      <c r="O28" s="103"/>
      <c r="P28" s="109">
        <v>1</v>
      </c>
    </row>
    <row r="29" spans="5:16" ht="21" customHeight="1" x14ac:dyDescent="0.2">
      <c r="G29" s="106">
        <v>0.1</v>
      </c>
      <c r="H29" s="12"/>
      <c r="I29" s="103"/>
      <c r="J29" s="109">
        <v>4</v>
      </c>
      <c r="K29" s="103"/>
      <c r="L29" s="109">
        <v>3</v>
      </c>
      <c r="M29" s="103"/>
      <c r="N29" s="109">
        <v>2</v>
      </c>
      <c r="O29" s="103"/>
      <c r="P29" s="109">
        <v>1</v>
      </c>
    </row>
    <row r="30" spans="5:16" ht="21" customHeight="1" x14ac:dyDescent="0.2">
      <c r="G30" s="106">
        <v>0.2</v>
      </c>
      <c r="H30" s="12"/>
      <c r="I30" s="103"/>
      <c r="J30" s="109">
        <v>3</v>
      </c>
      <c r="K30" s="103"/>
      <c r="L30" s="109">
        <v>3</v>
      </c>
      <c r="M30" s="103"/>
      <c r="N30" s="109">
        <v>2</v>
      </c>
      <c r="O30" s="103"/>
      <c r="P30" s="109">
        <v>1</v>
      </c>
    </row>
    <row r="31" spans="5:16" ht="21" customHeight="1" x14ac:dyDescent="0.25">
      <c r="G31" s="106">
        <v>0.3</v>
      </c>
      <c r="H31" s="104"/>
      <c r="I31" s="103"/>
      <c r="J31" s="109">
        <v>3</v>
      </c>
      <c r="K31" s="103"/>
      <c r="L31" s="109">
        <v>3</v>
      </c>
      <c r="M31" s="103"/>
      <c r="N31" s="109">
        <v>1</v>
      </c>
      <c r="O31" s="103"/>
      <c r="P31" s="109">
        <v>1</v>
      </c>
    </row>
    <row r="32" spans="5:16" ht="21" customHeight="1" x14ac:dyDescent="0.25">
      <c r="G32" s="107">
        <v>0.5</v>
      </c>
      <c r="H32" s="100"/>
      <c r="I32" s="94"/>
      <c r="J32" s="68">
        <v>4</v>
      </c>
      <c r="K32" s="94"/>
      <c r="L32" s="68">
        <v>3</v>
      </c>
      <c r="M32" s="94"/>
      <c r="N32" s="68">
        <v>1</v>
      </c>
      <c r="O32" s="94"/>
      <c r="P32" s="68">
        <v>1</v>
      </c>
    </row>
    <row r="33" spans="8:8" ht="15" x14ac:dyDescent="0.25">
      <c r="H33"/>
    </row>
    <row r="34" spans="8:8" ht="15" x14ac:dyDescent="0.25">
      <c r="H34"/>
    </row>
    <row r="35" spans="8:8" ht="15" x14ac:dyDescent="0.25">
      <c r="H35"/>
    </row>
    <row r="36" spans="8:8" ht="15" x14ac:dyDescent="0.25">
      <c r="H36"/>
    </row>
  </sheetData>
  <mergeCells count="10">
    <mergeCell ref="O22:P22"/>
    <mergeCell ref="G9:G16"/>
    <mergeCell ref="G4:H4"/>
    <mergeCell ref="I22:J22"/>
    <mergeCell ref="K22:L22"/>
    <mergeCell ref="M22:N22"/>
    <mergeCell ref="I4:J4"/>
    <mergeCell ref="K4:L4"/>
    <mergeCell ref="M4:N4"/>
    <mergeCell ref="O4:P4"/>
  </mergeCells>
  <pageMargins left="0.7" right="0.7" top="0.78740157499999996" bottom="0.78740157499999996" header="0.3" footer="0.3"/>
  <pageSetup paperSize="9" orientation="portrait" r:id="rId1"/>
  <drawing r:id="rId2"/>
  <legacyDrawing r:id="rId3"/>
  <controls>
    <mc:AlternateContent xmlns:mc="http://schemas.openxmlformats.org/markup-compatibility/2006">
      <mc:Choice Requires="x14">
        <control shapeId="4097" r:id="rId4" name="ScrollBar1">
          <controlPr defaultSize="0" autoLine="0" linkedCell="C8" r:id="rId5">
            <anchor moveWithCells="1">
              <from>
                <xdr:col>1</xdr:col>
                <xdr:colOff>314325</xdr:colOff>
                <xdr:row>6</xdr:row>
                <xdr:rowOff>171450</xdr:rowOff>
              </from>
              <to>
                <xdr:col>1</xdr:col>
                <xdr:colOff>723900</xdr:colOff>
                <xdr:row>10</xdr:row>
                <xdr:rowOff>76200</xdr:rowOff>
              </to>
            </anchor>
          </controlPr>
        </control>
      </mc:Choice>
      <mc:Fallback>
        <control shapeId="4097" r:id="rId4" name="ScrollBar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E1:U28"/>
  <sheetViews>
    <sheetView showGridLines="0" topLeftCell="A4" zoomScale="120" zoomScaleNormal="120" workbookViewId="0">
      <selection activeCell="G15" sqref="G15"/>
    </sheetView>
  </sheetViews>
  <sheetFormatPr baseColWidth="10" defaultRowHeight="15" x14ac:dyDescent="0.25"/>
  <cols>
    <col min="1" max="4" width="11.42578125" style="11"/>
    <col min="5" max="5" width="24.7109375" style="11" customWidth="1"/>
    <col min="6" max="6" width="10" style="11" customWidth="1"/>
    <col min="7" max="7" width="12.42578125" style="11" customWidth="1"/>
    <col min="8" max="8" width="12.42578125" customWidth="1"/>
    <col min="9" max="16" width="10.140625" style="11" customWidth="1"/>
    <col min="17" max="16384" width="11.42578125" style="11"/>
  </cols>
  <sheetData>
    <row r="1" spans="5:21" ht="20.25" customHeight="1" x14ac:dyDescent="0.25">
      <c r="E1" s="71" t="s">
        <v>7</v>
      </c>
      <c r="F1" s="61"/>
      <c r="G1" s="71"/>
      <c r="I1" s="61"/>
      <c r="J1" s="61"/>
      <c r="K1" s="61"/>
      <c r="L1" s="61"/>
      <c r="M1" s="61"/>
      <c r="N1" s="61"/>
      <c r="O1" s="61"/>
      <c r="P1" s="61"/>
    </row>
    <row r="2" spans="5:21" ht="20.25" customHeight="1" x14ac:dyDescent="0.25">
      <c r="E2" s="112"/>
      <c r="F2" s="12"/>
      <c r="G2" s="112"/>
      <c r="I2" s="12"/>
      <c r="J2" s="12"/>
      <c r="K2" s="12"/>
      <c r="L2" s="12"/>
      <c r="M2" s="12"/>
      <c r="N2" s="12"/>
      <c r="O2" s="12"/>
      <c r="P2" s="12"/>
    </row>
    <row r="3" spans="5:21" ht="20.25" customHeight="1" x14ac:dyDescent="0.25">
      <c r="E3" s="16"/>
      <c r="F3" s="12"/>
      <c r="G3" s="112"/>
      <c r="I3" s="12"/>
      <c r="J3" s="12"/>
      <c r="K3" s="12"/>
      <c r="L3" s="12"/>
      <c r="M3" s="12"/>
      <c r="N3" s="12"/>
      <c r="O3" s="12"/>
      <c r="P3" s="101"/>
    </row>
    <row r="4" spans="5:21" ht="20.25" customHeight="1" x14ac:dyDescent="0.25">
      <c r="E4" s="98"/>
      <c r="F4" s="61"/>
      <c r="G4" s="167" t="s">
        <v>73</v>
      </c>
      <c r="H4" s="168"/>
      <c r="I4" s="158" t="s">
        <v>59</v>
      </c>
      <c r="J4" s="159"/>
      <c r="K4" s="158" t="s">
        <v>60</v>
      </c>
      <c r="L4" s="159"/>
      <c r="M4" s="158" t="s">
        <v>61</v>
      </c>
      <c r="N4" s="159"/>
      <c r="O4" s="158" t="s">
        <v>62</v>
      </c>
      <c r="P4" s="159"/>
    </row>
    <row r="5" spans="5:21" ht="20.25" customHeight="1" x14ac:dyDescent="0.25">
      <c r="E5" s="73" t="s">
        <v>56</v>
      </c>
      <c r="F5" s="75" t="s">
        <v>63</v>
      </c>
      <c r="G5" s="76" t="s">
        <v>74</v>
      </c>
      <c r="H5" s="77" t="s">
        <v>75</v>
      </c>
      <c r="I5" s="76" t="s">
        <v>64</v>
      </c>
      <c r="J5" s="75" t="s">
        <v>65</v>
      </c>
      <c r="K5" s="76" t="s">
        <v>66</v>
      </c>
      <c r="L5" s="75" t="s">
        <v>67</v>
      </c>
      <c r="M5" s="76" t="s">
        <v>68</v>
      </c>
      <c r="N5" s="75" t="s">
        <v>69</v>
      </c>
      <c r="O5" s="76" t="s">
        <v>70</v>
      </c>
      <c r="P5" s="77" t="s">
        <v>71</v>
      </c>
    </row>
    <row r="6" spans="5:21" ht="21" customHeight="1" x14ac:dyDescent="0.2">
      <c r="E6" s="65" t="s">
        <v>20</v>
      </c>
      <c r="F6" s="69">
        <v>0.25</v>
      </c>
      <c r="G6" s="78">
        <v>0.5</v>
      </c>
      <c r="H6" s="69">
        <f>F6*(1+G6)</f>
        <v>0.375</v>
      </c>
      <c r="I6" s="54">
        <v>0.62</v>
      </c>
      <c r="J6" s="55">
        <f>I6*H6</f>
        <v>0.23249999999999998</v>
      </c>
      <c r="K6" s="54">
        <v>0.78</v>
      </c>
      <c r="L6" s="55">
        <f>K6*H6</f>
        <v>0.29249999999999998</v>
      </c>
      <c r="M6" s="54">
        <v>0.98</v>
      </c>
      <c r="N6" s="55">
        <f>M6*H6</f>
        <v>0.36749999999999999</v>
      </c>
      <c r="O6" s="54">
        <v>0.94</v>
      </c>
      <c r="P6" s="55">
        <f>O6*H6</f>
        <v>0.35249999999999998</v>
      </c>
      <c r="R6" s="12"/>
      <c r="S6" s="12"/>
      <c r="T6" s="12"/>
      <c r="U6" s="12"/>
    </row>
    <row r="7" spans="5:21" ht="21" customHeight="1" x14ac:dyDescent="0.2">
      <c r="E7" s="65" t="s">
        <v>14</v>
      </c>
      <c r="F7" s="70">
        <v>0.214</v>
      </c>
      <c r="G7" s="78">
        <f>G6</f>
        <v>0.5</v>
      </c>
      <c r="H7" s="70">
        <f t="shared" ref="H7:H8" si="0">F7*(1+G7)</f>
        <v>0.32100000000000001</v>
      </c>
      <c r="I7" s="56">
        <v>1</v>
      </c>
      <c r="J7" s="57">
        <f t="shared" ref="J7:J12" si="1">I7*H7</f>
        <v>0.32100000000000001</v>
      </c>
      <c r="K7" s="56">
        <v>0.7</v>
      </c>
      <c r="L7" s="57">
        <f t="shared" ref="L7:L12" si="2">K7*H7</f>
        <v>0.22469999999999998</v>
      </c>
      <c r="M7" s="56">
        <v>0.65</v>
      </c>
      <c r="N7" s="57">
        <f t="shared" ref="N7:N12" si="3">M7*H7</f>
        <v>0.20865</v>
      </c>
      <c r="O7" s="56">
        <v>0.75</v>
      </c>
      <c r="P7" s="57">
        <f t="shared" ref="P7:P12" si="4">O7*H7</f>
        <v>0.24075000000000002</v>
      </c>
    </row>
    <row r="8" spans="5:21" ht="21" customHeight="1" x14ac:dyDescent="0.2">
      <c r="E8" s="65" t="s">
        <v>15</v>
      </c>
      <c r="F8" s="70">
        <v>0.17899999999999999</v>
      </c>
      <c r="G8" s="78">
        <f>G7</f>
        <v>0.5</v>
      </c>
      <c r="H8" s="70">
        <f t="shared" si="0"/>
        <v>0.26849999999999996</v>
      </c>
      <c r="I8" s="56">
        <v>1</v>
      </c>
      <c r="J8" s="57">
        <f t="shared" si="1"/>
        <v>0.26849999999999996</v>
      </c>
      <c r="K8" s="56">
        <v>0.8</v>
      </c>
      <c r="L8" s="57">
        <f t="shared" si="2"/>
        <v>0.21479999999999999</v>
      </c>
      <c r="M8" s="56">
        <v>0.6</v>
      </c>
      <c r="N8" s="57">
        <f t="shared" si="3"/>
        <v>0.16109999999999997</v>
      </c>
      <c r="O8" s="56">
        <v>0.7</v>
      </c>
      <c r="P8" s="57">
        <f t="shared" si="4"/>
        <v>0.18794999999999995</v>
      </c>
    </row>
    <row r="9" spans="5:21" ht="21" customHeight="1" x14ac:dyDescent="0.2">
      <c r="E9" s="65" t="s">
        <v>16</v>
      </c>
      <c r="F9" s="70">
        <v>7.0999999999999994E-2</v>
      </c>
      <c r="G9" s="160">
        <f>(F13-(SUM(H6:H8)))/(SUM(F9:F12))-1</f>
        <v>-0.90056022408963565</v>
      </c>
      <c r="H9" s="66">
        <f>F9*(1+$G$9)</f>
        <v>7.0602240896358677E-3</v>
      </c>
      <c r="I9" s="56">
        <v>1</v>
      </c>
      <c r="J9" s="57">
        <f t="shared" si="1"/>
        <v>7.0602240896358677E-3</v>
      </c>
      <c r="K9" s="56">
        <v>0.75</v>
      </c>
      <c r="L9" s="57">
        <f t="shared" si="2"/>
        <v>5.2951680672269005E-3</v>
      </c>
      <c r="M9" s="56">
        <v>0.6</v>
      </c>
      <c r="N9" s="57">
        <f>M9*H9</f>
        <v>4.2361344537815201E-3</v>
      </c>
      <c r="O9" s="56">
        <v>0.8</v>
      </c>
      <c r="P9" s="57">
        <f t="shared" si="4"/>
        <v>5.6481792717086943E-3</v>
      </c>
    </row>
    <row r="10" spans="5:21" ht="21" customHeight="1" x14ac:dyDescent="0.2">
      <c r="E10" s="65" t="s">
        <v>58</v>
      </c>
      <c r="F10" s="70">
        <v>3.5999999999999997E-2</v>
      </c>
      <c r="G10" s="161"/>
      <c r="H10" s="66">
        <f t="shared" ref="H10:H12" si="5">F10*(1+$G$9)</f>
        <v>3.579831932773116E-3</v>
      </c>
      <c r="I10" s="56">
        <v>1</v>
      </c>
      <c r="J10" s="57">
        <f t="shared" si="1"/>
        <v>3.579831932773116E-3</v>
      </c>
      <c r="K10" s="56">
        <v>0.5</v>
      </c>
      <c r="L10" s="57">
        <f t="shared" si="2"/>
        <v>1.789915966386558E-3</v>
      </c>
      <c r="M10" s="56">
        <v>0</v>
      </c>
      <c r="N10" s="57">
        <f t="shared" si="3"/>
        <v>0</v>
      </c>
      <c r="O10" s="56">
        <v>0.5</v>
      </c>
      <c r="P10" s="57">
        <f t="shared" si="4"/>
        <v>1.789915966386558E-3</v>
      </c>
    </row>
    <row r="11" spans="5:21" ht="21" customHeight="1" x14ac:dyDescent="0.2">
      <c r="E11" s="65" t="s">
        <v>57</v>
      </c>
      <c r="F11" s="70">
        <v>0.107</v>
      </c>
      <c r="G11" s="161"/>
      <c r="H11" s="66">
        <f t="shared" si="5"/>
        <v>1.0640056022408985E-2</v>
      </c>
      <c r="I11" s="56">
        <v>1</v>
      </c>
      <c r="J11" s="57">
        <f t="shared" si="1"/>
        <v>1.0640056022408985E-2</v>
      </c>
      <c r="K11" s="56">
        <v>0.5</v>
      </c>
      <c r="L11" s="57">
        <f t="shared" si="2"/>
        <v>5.3200280112044923E-3</v>
      </c>
      <c r="M11" s="56">
        <v>0</v>
      </c>
      <c r="N11" s="57">
        <f t="shared" si="3"/>
        <v>0</v>
      </c>
      <c r="O11" s="56">
        <v>0.5</v>
      </c>
      <c r="P11" s="57">
        <f t="shared" si="4"/>
        <v>5.3200280112044923E-3</v>
      </c>
    </row>
    <row r="12" spans="5:21" ht="21" customHeight="1" x14ac:dyDescent="0.2">
      <c r="E12" s="65" t="s">
        <v>72</v>
      </c>
      <c r="F12" s="70">
        <v>0.14299999999999999</v>
      </c>
      <c r="G12" s="162"/>
      <c r="H12" s="66">
        <f t="shared" si="5"/>
        <v>1.4219887955182101E-2</v>
      </c>
      <c r="I12" s="56">
        <v>1</v>
      </c>
      <c r="J12" s="57">
        <f t="shared" si="1"/>
        <v>1.4219887955182101E-2</v>
      </c>
      <c r="K12" s="56">
        <v>0.2</v>
      </c>
      <c r="L12" s="57">
        <f t="shared" si="2"/>
        <v>2.8439775910364205E-3</v>
      </c>
      <c r="M12" s="56">
        <v>0.2</v>
      </c>
      <c r="N12" s="57">
        <f t="shared" si="3"/>
        <v>2.8439775910364205E-3</v>
      </c>
      <c r="O12" s="56">
        <v>0.6</v>
      </c>
      <c r="P12" s="57">
        <f t="shared" si="4"/>
        <v>8.5319327731092597E-3</v>
      </c>
    </row>
    <row r="13" spans="5:21" ht="21.75" customHeight="1" x14ac:dyDescent="0.3">
      <c r="E13" s="90"/>
      <c r="F13" s="91">
        <f>SUM(F6:F12)</f>
        <v>1</v>
      </c>
      <c r="G13" s="90"/>
      <c r="H13" s="91">
        <f>SUM(H6:H12)</f>
        <v>1</v>
      </c>
      <c r="I13" s="92" t="s">
        <v>78</v>
      </c>
      <c r="J13" s="93">
        <f>SUM(J6:J12)</f>
        <v>0.85750000000000015</v>
      </c>
      <c r="K13" s="92" t="s">
        <v>83</v>
      </c>
      <c r="L13" s="93">
        <f>SUM(L6:L12)</f>
        <v>0.74724908963585424</v>
      </c>
      <c r="M13" s="92" t="s">
        <v>84</v>
      </c>
      <c r="N13" s="93">
        <f>SUM(N6:N12)</f>
        <v>0.74433011204481792</v>
      </c>
      <c r="O13" s="92" t="s">
        <v>85</v>
      </c>
      <c r="P13" s="93">
        <f>SUM(P6:P12)</f>
        <v>0.80249005602240897</v>
      </c>
    </row>
    <row r="14" spans="5:21" ht="21.75" customHeight="1" thickBot="1" x14ac:dyDescent="0.3">
      <c r="E14" s="87"/>
      <c r="F14" s="66"/>
      <c r="G14" s="87"/>
      <c r="H14" s="66"/>
      <c r="I14" s="88" t="s">
        <v>79</v>
      </c>
      <c r="J14" s="58">
        <f>ROUND(J13/5,2)*5</f>
        <v>0.85000000000000009</v>
      </c>
      <c r="K14" s="88" t="s">
        <v>80</v>
      </c>
      <c r="L14" s="58">
        <f>ROUND(L13/5,2)*5</f>
        <v>0.75</v>
      </c>
      <c r="M14" s="88" t="s">
        <v>81</v>
      </c>
      <c r="N14" s="58">
        <f>ROUND(N13/5,2)*5</f>
        <v>0.75</v>
      </c>
      <c r="O14" s="88" t="s">
        <v>82</v>
      </c>
      <c r="P14" s="58">
        <f>ROUND(P13/5,2)*5</f>
        <v>0.8</v>
      </c>
    </row>
    <row r="15" spans="5:21" ht="21.75" customHeight="1" thickTop="1" x14ac:dyDescent="0.2">
      <c r="E15" s="94"/>
      <c r="F15" s="67"/>
      <c r="G15" s="94"/>
      <c r="H15" s="67"/>
      <c r="I15" s="74" t="s">
        <v>86</v>
      </c>
      <c r="J15" s="68">
        <f>RANK(J14,$J$14:$P$14)</f>
        <v>1</v>
      </c>
      <c r="K15" s="40" t="s">
        <v>86</v>
      </c>
      <c r="L15" s="68">
        <f>RANK(L14,$J$14:$P$14)</f>
        <v>3</v>
      </c>
      <c r="M15" s="74" t="s">
        <v>86</v>
      </c>
      <c r="N15" s="68">
        <f>RANK(N14,$J$14:$P$14)</f>
        <v>3</v>
      </c>
      <c r="O15" s="40" t="s">
        <v>86</v>
      </c>
      <c r="P15" s="68">
        <f>RANK(P14,$J$14:$P$14)</f>
        <v>2</v>
      </c>
    </row>
    <row r="17" spans="6:16" x14ac:dyDescent="0.25">
      <c r="F17" s="17"/>
    </row>
    <row r="18" spans="6:16" x14ac:dyDescent="0.25">
      <c r="G18" s="98" t="s">
        <v>73</v>
      </c>
      <c r="H18" s="99"/>
      <c r="I18" s="158" t="s">
        <v>59</v>
      </c>
      <c r="J18" s="159"/>
      <c r="K18" s="165" t="s">
        <v>60</v>
      </c>
      <c r="L18" s="166"/>
      <c r="M18" s="158" t="s">
        <v>61</v>
      </c>
      <c r="N18" s="159"/>
      <c r="O18" s="158" t="s">
        <v>62</v>
      </c>
      <c r="P18" s="159"/>
    </row>
    <row r="19" spans="6:16" ht="21" customHeight="1" x14ac:dyDescent="0.25">
      <c r="G19" s="94"/>
      <c r="H19" s="100"/>
      <c r="I19" s="94"/>
      <c r="J19" s="102" t="s">
        <v>87</v>
      </c>
      <c r="K19" s="101"/>
      <c r="L19" s="53" t="s">
        <v>87</v>
      </c>
      <c r="M19" s="94"/>
      <c r="N19" s="102" t="s">
        <v>87</v>
      </c>
      <c r="O19" s="94"/>
      <c r="P19" s="102" t="s">
        <v>87</v>
      </c>
    </row>
    <row r="20" spans="6:16" ht="21" customHeight="1" x14ac:dyDescent="0.2">
      <c r="G20" s="105">
        <v>-0.5</v>
      </c>
      <c r="H20" s="61"/>
      <c r="I20" s="83"/>
      <c r="J20" s="110">
        <v>1</v>
      </c>
      <c r="K20" s="83"/>
      <c r="L20" s="110">
        <v>3</v>
      </c>
      <c r="M20" s="83"/>
      <c r="N20" s="110">
        <v>4</v>
      </c>
      <c r="O20" s="83"/>
      <c r="P20" s="110">
        <v>2</v>
      </c>
    </row>
    <row r="21" spans="6:16" ht="21" customHeight="1" x14ac:dyDescent="0.2">
      <c r="G21" s="106">
        <v>-0.3</v>
      </c>
      <c r="H21" s="12"/>
      <c r="I21" s="103"/>
      <c r="J21" s="109">
        <v>1</v>
      </c>
      <c r="K21" s="103"/>
      <c r="L21" s="109">
        <v>3</v>
      </c>
      <c r="M21" s="103"/>
      <c r="N21" s="109">
        <v>4</v>
      </c>
      <c r="O21" s="103"/>
      <c r="P21" s="109">
        <v>2</v>
      </c>
    </row>
    <row r="22" spans="6:16" ht="21" customHeight="1" x14ac:dyDescent="0.2">
      <c r="G22" s="106">
        <v>-0.2</v>
      </c>
      <c r="H22" s="12"/>
      <c r="I22" s="103"/>
      <c r="J22" s="109">
        <v>1</v>
      </c>
      <c r="K22" s="103"/>
      <c r="L22" s="109">
        <v>3</v>
      </c>
      <c r="M22" s="103"/>
      <c r="N22" s="109">
        <v>4</v>
      </c>
      <c r="O22" s="103"/>
      <c r="P22" s="109">
        <v>2</v>
      </c>
    </row>
    <row r="23" spans="6:16" ht="21" customHeight="1" x14ac:dyDescent="0.2">
      <c r="G23" s="106">
        <v>-0.1</v>
      </c>
      <c r="H23" s="12"/>
      <c r="I23" s="103"/>
      <c r="J23" s="109">
        <v>1</v>
      </c>
      <c r="K23" s="103"/>
      <c r="L23" s="109">
        <v>3</v>
      </c>
      <c r="M23" s="103"/>
      <c r="N23" s="109">
        <v>4</v>
      </c>
      <c r="O23" s="103"/>
      <c r="P23" s="109">
        <v>2</v>
      </c>
    </row>
    <row r="24" spans="6:16" ht="21" customHeight="1" x14ac:dyDescent="0.25">
      <c r="G24" s="108">
        <v>0</v>
      </c>
      <c r="H24" s="104"/>
      <c r="I24" s="103"/>
      <c r="J24" s="109">
        <v>1</v>
      </c>
      <c r="K24" s="103"/>
      <c r="L24" s="109">
        <v>3</v>
      </c>
      <c r="M24" s="103"/>
      <c r="N24" s="109">
        <v>4</v>
      </c>
      <c r="O24" s="103"/>
      <c r="P24" s="109">
        <v>2</v>
      </c>
    </row>
    <row r="25" spans="6:16" ht="21" customHeight="1" x14ac:dyDescent="0.2">
      <c r="G25" s="106">
        <v>0.1</v>
      </c>
      <c r="H25" s="12"/>
      <c r="I25" s="103"/>
      <c r="J25" s="109">
        <v>1</v>
      </c>
      <c r="K25" s="103"/>
      <c r="L25" s="109">
        <v>3</v>
      </c>
      <c r="M25" s="103"/>
      <c r="N25" s="109">
        <v>4</v>
      </c>
      <c r="O25" s="103"/>
      <c r="P25" s="109">
        <v>2</v>
      </c>
    </row>
    <row r="26" spans="6:16" ht="21" customHeight="1" x14ac:dyDescent="0.2">
      <c r="G26" s="106">
        <v>0.2</v>
      </c>
      <c r="H26" s="12"/>
      <c r="I26" s="103"/>
      <c r="J26" s="109">
        <v>1</v>
      </c>
      <c r="K26" s="103"/>
      <c r="L26" s="109">
        <v>3</v>
      </c>
      <c r="M26" s="103"/>
      <c r="N26" s="109">
        <v>4</v>
      </c>
      <c r="O26" s="103"/>
      <c r="P26" s="109">
        <v>2</v>
      </c>
    </row>
    <row r="27" spans="6:16" ht="21" customHeight="1" x14ac:dyDescent="0.25">
      <c r="G27" s="106">
        <v>0.3</v>
      </c>
      <c r="H27" s="104"/>
      <c r="I27" s="103"/>
      <c r="J27" s="109">
        <v>1</v>
      </c>
      <c r="K27" s="103"/>
      <c r="L27" s="109">
        <v>3</v>
      </c>
      <c r="M27" s="103"/>
      <c r="N27" s="109">
        <v>4</v>
      </c>
      <c r="O27" s="103"/>
      <c r="P27" s="109">
        <v>2</v>
      </c>
    </row>
    <row r="28" spans="6:16" ht="21" customHeight="1" x14ac:dyDescent="0.25">
      <c r="G28" s="107">
        <v>0.5</v>
      </c>
      <c r="H28" s="100"/>
      <c r="I28" s="94"/>
      <c r="J28" s="68">
        <v>1</v>
      </c>
      <c r="K28" s="94"/>
      <c r="L28" s="68">
        <v>3</v>
      </c>
      <c r="M28" s="94"/>
      <c r="N28" s="111">
        <v>3</v>
      </c>
      <c r="O28" s="94"/>
      <c r="P28" s="68">
        <v>2</v>
      </c>
    </row>
  </sheetData>
  <mergeCells count="10">
    <mergeCell ref="G9:G12"/>
    <mergeCell ref="G4:H4"/>
    <mergeCell ref="I18:J18"/>
    <mergeCell ref="K18:L18"/>
    <mergeCell ref="M18:N18"/>
    <mergeCell ref="O18:P18"/>
    <mergeCell ref="I4:J4"/>
    <mergeCell ref="K4:L4"/>
    <mergeCell ref="M4:N4"/>
    <mergeCell ref="O4:P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opLeftCell="A13" workbookViewId="0">
      <selection activeCell="G15" sqref="G15"/>
    </sheetView>
  </sheetViews>
  <sheetFormatPr baseColWidth="10" defaultRowHeight="14.25" x14ac:dyDescent="0.2"/>
  <cols>
    <col min="1" max="2" width="11.42578125" style="11"/>
    <col min="3" max="3" width="41.7109375" style="11" customWidth="1"/>
    <col min="4" max="9" width="12.42578125" style="11" customWidth="1"/>
    <col min="10" max="258" width="11.42578125" style="11"/>
    <col min="259" max="259" width="20.28515625" style="11" customWidth="1"/>
    <col min="260" max="514" width="11.42578125" style="11"/>
    <col min="515" max="515" width="20.28515625" style="11" customWidth="1"/>
    <col min="516" max="770" width="11.42578125" style="11"/>
    <col min="771" max="771" width="20.28515625" style="11" customWidth="1"/>
    <col min="772" max="1026" width="11.42578125" style="11"/>
    <col min="1027" max="1027" width="20.28515625" style="11" customWidth="1"/>
    <col min="1028" max="1282" width="11.42578125" style="11"/>
    <col min="1283" max="1283" width="20.28515625" style="11" customWidth="1"/>
    <col min="1284" max="1538" width="11.42578125" style="11"/>
    <col min="1539" max="1539" width="20.28515625" style="11" customWidth="1"/>
    <col min="1540" max="1794" width="11.42578125" style="11"/>
    <col min="1795" max="1795" width="20.28515625" style="11" customWidth="1"/>
    <col min="1796" max="2050" width="11.42578125" style="11"/>
    <col min="2051" max="2051" width="20.28515625" style="11" customWidth="1"/>
    <col min="2052" max="2306" width="11.42578125" style="11"/>
    <col min="2307" max="2307" width="20.28515625" style="11" customWidth="1"/>
    <col min="2308" max="2562" width="11.42578125" style="11"/>
    <col min="2563" max="2563" width="20.28515625" style="11" customWidth="1"/>
    <col min="2564" max="2818" width="11.42578125" style="11"/>
    <col min="2819" max="2819" width="20.28515625" style="11" customWidth="1"/>
    <col min="2820" max="3074" width="11.42578125" style="11"/>
    <col min="3075" max="3075" width="20.28515625" style="11" customWidth="1"/>
    <col min="3076" max="3330" width="11.42578125" style="11"/>
    <col min="3331" max="3331" width="20.28515625" style="11" customWidth="1"/>
    <col min="3332" max="3586" width="11.42578125" style="11"/>
    <col min="3587" max="3587" width="20.28515625" style="11" customWidth="1"/>
    <col min="3588" max="3842" width="11.42578125" style="11"/>
    <col min="3843" max="3843" width="20.28515625" style="11" customWidth="1"/>
    <col min="3844" max="4098" width="11.42578125" style="11"/>
    <col min="4099" max="4099" width="20.28515625" style="11" customWidth="1"/>
    <col min="4100" max="4354" width="11.42578125" style="11"/>
    <col min="4355" max="4355" width="20.28515625" style="11" customWidth="1"/>
    <col min="4356" max="4610" width="11.42578125" style="11"/>
    <col min="4611" max="4611" width="20.28515625" style="11" customWidth="1"/>
    <col min="4612" max="4866" width="11.42578125" style="11"/>
    <col min="4867" max="4867" width="20.28515625" style="11" customWidth="1"/>
    <col min="4868" max="5122" width="11.42578125" style="11"/>
    <col min="5123" max="5123" width="20.28515625" style="11" customWidth="1"/>
    <col min="5124" max="5378" width="11.42578125" style="11"/>
    <col min="5379" max="5379" width="20.28515625" style="11" customWidth="1"/>
    <col min="5380" max="5634" width="11.42578125" style="11"/>
    <col min="5635" max="5635" width="20.28515625" style="11" customWidth="1"/>
    <col min="5636" max="5890" width="11.42578125" style="11"/>
    <col min="5891" max="5891" width="20.28515625" style="11" customWidth="1"/>
    <col min="5892" max="6146" width="11.42578125" style="11"/>
    <col min="6147" max="6147" width="20.28515625" style="11" customWidth="1"/>
    <col min="6148" max="6402" width="11.42578125" style="11"/>
    <col min="6403" max="6403" width="20.28515625" style="11" customWidth="1"/>
    <col min="6404" max="6658" width="11.42578125" style="11"/>
    <col min="6659" max="6659" width="20.28515625" style="11" customWidth="1"/>
    <col min="6660" max="6914" width="11.42578125" style="11"/>
    <col min="6915" max="6915" width="20.28515625" style="11" customWidth="1"/>
    <col min="6916" max="7170" width="11.42578125" style="11"/>
    <col min="7171" max="7171" width="20.28515625" style="11" customWidth="1"/>
    <col min="7172" max="7426" width="11.42578125" style="11"/>
    <col min="7427" max="7427" width="20.28515625" style="11" customWidth="1"/>
    <col min="7428" max="7682" width="11.42578125" style="11"/>
    <col min="7683" max="7683" width="20.28515625" style="11" customWidth="1"/>
    <col min="7684" max="7938" width="11.42578125" style="11"/>
    <col min="7939" max="7939" width="20.28515625" style="11" customWidth="1"/>
    <col min="7940" max="8194" width="11.42578125" style="11"/>
    <col min="8195" max="8195" width="20.28515625" style="11" customWidth="1"/>
    <col min="8196" max="8450" width="11.42578125" style="11"/>
    <col min="8451" max="8451" width="20.28515625" style="11" customWidth="1"/>
    <col min="8452" max="8706" width="11.42578125" style="11"/>
    <col min="8707" max="8707" width="20.28515625" style="11" customWidth="1"/>
    <col min="8708" max="8962" width="11.42578125" style="11"/>
    <col min="8963" max="8963" width="20.28515625" style="11" customWidth="1"/>
    <col min="8964" max="9218" width="11.42578125" style="11"/>
    <col min="9219" max="9219" width="20.28515625" style="11" customWidth="1"/>
    <col min="9220" max="9474" width="11.42578125" style="11"/>
    <col min="9475" max="9475" width="20.28515625" style="11" customWidth="1"/>
    <col min="9476" max="9730" width="11.42578125" style="11"/>
    <col min="9731" max="9731" width="20.28515625" style="11" customWidth="1"/>
    <col min="9732" max="9986" width="11.42578125" style="11"/>
    <col min="9987" max="9987" width="20.28515625" style="11" customWidth="1"/>
    <col min="9988" max="10242" width="11.42578125" style="11"/>
    <col min="10243" max="10243" width="20.28515625" style="11" customWidth="1"/>
    <col min="10244" max="10498" width="11.42578125" style="11"/>
    <col min="10499" max="10499" width="20.28515625" style="11" customWidth="1"/>
    <col min="10500" max="10754" width="11.42578125" style="11"/>
    <col min="10755" max="10755" width="20.28515625" style="11" customWidth="1"/>
    <col min="10756" max="11010" width="11.42578125" style="11"/>
    <col min="11011" max="11011" width="20.28515625" style="11" customWidth="1"/>
    <col min="11012" max="11266" width="11.42578125" style="11"/>
    <col min="11267" max="11267" width="20.28515625" style="11" customWidth="1"/>
    <col min="11268" max="11522" width="11.42578125" style="11"/>
    <col min="11523" max="11523" width="20.28515625" style="11" customWidth="1"/>
    <col min="11524" max="11778" width="11.42578125" style="11"/>
    <col min="11779" max="11779" width="20.28515625" style="11" customWidth="1"/>
    <col min="11780" max="12034" width="11.42578125" style="11"/>
    <col min="12035" max="12035" width="20.28515625" style="11" customWidth="1"/>
    <col min="12036" max="12290" width="11.42578125" style="11"/>
    <col min="12291" max="12291" width="20.28515625" style="11" customWidth="1"/>
    <col min="12292" max="12546" width="11.42578125" style="11"/>
    <col min="12547" max="12547" width="20.28515625" style="11" customWidth="1"/>
    <col min="12548" max="12802" width="11.42578125" style="11"/>
    <col min="12803" max="12803" width="20.28515625" style="11" customWidth="1"/>
    <col min="12804" max="13058" width="11.42578125" style="11"/>
    <col min="13059" max="13059" width="20.28515625" style="11" customWidth="1"/>
    <col min="13060" max="13314" width="11.42578125" style="11"/>
    <col min="13315" max="13315" width="20.28515625" style="11" customWidth="1"/>
    <col min="13316" max="13570" width="11.42578125" style="11"/>
    <col min="13571" max="13571" width="20.28515625" style="11" customWidth="1"/>
    <col min="13572" max="13826" width="11.42578125" style="11"/>
    <col min="13827" max="13827" width="20.28515625" style="11" customWidth="1"/>
    <col min="13828" max="14082" width="11.42578125" style="11"/>
    <col min="14083" max="14083" width="20.28515625" style="11" customWidth="1"/>
    <col min="14084" max="14338" width="11.42578125" style="11"/>
    <col min="14339" max="14339" width="20.28515625" style="11" customWidth="1"/>
    <col min="14340" max="14594" width="11.42578125" style="11"/>
    <col min="14595" max="14595" width="20.28515625" style="11" customWidth="1"/>
    <col min="14596" max="14850" width="11.42578125" style="11"/>
    <col min="14851" max="14851" width="20.28515625" style="11" customWidth="1"/>
    <col min="14852" max="15106" width="11.42578125" style="11"/>
    <col min="15107" max="15107" width="20.28515625" style="11" customWidth="1"/>
    <col min="15108" max="15362" width="11.42578125" style="11"/>
    <col min="15363" max="15363" width="20.28515625" style="11" customWidth="1"/>
    <col min="15364" max="15618" width="11.42578125" style="11"/>
    <col min="15619" max="15619" width="20.28515625" style="11" customWidth="1"/>
    <col min="15620" max="15874" width="11.42578125" style="11"/>
    <col min="15875" max="15875" width="20.28515625" style="11" customWidth="1"/>
    <col min="15876" max="16130" width="11.42578125" style="11"/>
    <col min="16131" max="16131" width="20.28515625" style="11" customWidth="1"/>
    <col min="16132" max="16384" width="11.42578125" style="11"/>
  </cols>
  <sheetData>
    <row r="1" spans="1:9" x14ac:dyDescent="0.2">
      <c r="A1" s="32">
        <v>0.1</v>
      </c>
    </row>
    <row r="3" spans="1:9" ht="15" thickBot="1" x14ac:dyDescent="0.25"/>
    <row r="4" spans="1:9" ht="16.5" thickBot="1" x14ac:dyDescent="0.3">
      <c r="C4" s="119"/>
      <c r="D4" s="169" t="s">
        <v>88</v>
      </c>
      <c r="E4" s="170"/>
      <c r="F4" s="170"/>
      <c r="G4" s="170"/>
      <c r="H4" s="170"/>
      <c r="I4" s="171"/>
    </row>
    <row r="5" spans="1:9" ht="16.5" thickBot="1" x14ac:dyDescent="0.3">
      <c r="C5" s="139"/>
      <c r="D5" s="140">
        <v>0</v>
      </c>
      <c r="E5" s="141">
        <v>1</v>
      </c>
      <c r="F5" s="141">
        <v>2</v>
      </c>
      <c r="G5" s="141">
        <v>3</v>
      </c>
      <c r="H5" s="141">
        <v>4</v>
      </c>
      <c r="I5" s="142">
        <v>5</v>
      </c>
    </row>
    <row r="6" spans="1:9" ht="31.5" customHeight="1" x14ac:dyDescent="0.2">
      <c r="C6" s="127" t="s">
        <v>94</v>
      </c>
      <c r="D6" s="128"/>
      <c r="E6" s="129"/>
      <c r="F6" s="129"/>
      <c r="G6" s="129"/>
      <c r="H6" s="129"/>
      <c r="I6" s="130"/>
    </row>
    <row r="7" spans="1:9" ht="31.5" customHeight="1" x14ac:dyDescent="0.2">
      <c r="C7" s="125" t="s">
        <v>89</v>
      </c>
      <c r="D7" s="116">
        <v>-1300</v>
      </c>
      <c r="E7" s="123"/>
      <c r="F7" s="123"/>
      <c r="G7" s="123"/>
      <c r="H7" s="123"/>
      <c r="I7" s="124"/>
    </row>
    <row r="8" spans="1:9" ht="31.5" customHeight="1" x14ac:dyDescent="0.2">
      <c r="C8" s="126" t="s">
        <v>90</v>
      </c>
      <c r="D8" s="137">
        <v>0</v>
      </c>
      <c r="E8" s="137">
        <f>D8</f>
        <v>0</v>
      </c>
      <c r="F8" s="137">
        <f t="shared" ref="F8:H8" si="0">E8</f>
        <v>0</v>
      </c>
      <c r="G8" s="137">
        <f t="shared" si="0"/>
        <v>0</v>
      </c>
      <c r="H8" s="137">
        <f t="shared" si="0"/>
        <v>0</v>
      </c>
      <c r="I8" s="143">
        <f t="shared" ref="I8" si="1">H8</f>
        <v>0</v>
      </c>
    </row>
    <row r="9" spans="1:9" ht="31.5" customHeight="1" thickBot="1" x14ac:dyDescent="0.25">
      <c r="C9" s="120" t="s">
        <v>91</v>
      </c>
      <c r="D9" s="121">
        <f>D8+D7</f>
        <v>-1300</v>
      </c>
      <c r="E9" s="138">
        <f>E8+E7</f>
        <v>0</v>
      </c>
      <c r="F9" s="138">
        <f t="shared" ref="F9:I9" si="2">F8+F7</f>
        <v>0</v>
      </c>
      <c r="G9" s="138">
        <f t="shared" si="2"/>
        <v>0</v>
      </c>
      <c r="H9" s="138">
        <f t="shared" si="2"/>
        <v>0</v>
      </c>
      <c r="I9" s="144">
        <f t="shared" si="2"/>
        <v>0</v>
      </c>
    </row>
    <row r="10" spans="1:9" ht="31.5" customHeight="1" thickTop="1" x14ac:dyDescent="0.2">
      <c r="C10" s="135" t="s">
        <v>92</v>
      </c>
      <c r="D10" s="133">
        <f>D9+NPV(0.05,E9:I9)</f>
        <v>-1300</v>
      </c>
      <c r="E10" s="116"/>
      <c r="F10" s="116"/>
      <c r="G10" s="116"/>
      <c r="H10" s="116"/>
      <c r="I10" s="117"/>
    </row>
    <row r="11" spans="1:9" ht="31.5" customHeight="1" thickBot="1" x14ac:dyDescent="0.25">
      <c r="C11" s="134" t="s">
        <v>93</v>
      </c>
      <c r="D11" s="136">
        <f>-PMT(0.05,5,D10)</f>
        <v>-300.26723756674858</v>
      </c>
      <c r="E11" s="131"/>
      <c r="F11" s="131"/>
      <c r="G11" s="131"/>
      <c r="H11" s="131"/>
      <c r="I11" s="132"/>
    </row>
    <row r="12" spans="1:9" ht="31.5" customHeight="1" x14ac:dyDescent="0.2">
      <c r="C12" s="127" t="s">
        <v>95</v>
      </c>
      <c r="D12" s="128"/>
      <c r="E12" s="129"/>
      <c r="F12" s="129"/>
      <c r="G12" s="129"/>
      <c r="H12" s="129"/>
      <c r="I12" s="130"/>
    </row>
    <row r="13" spans="1:9" ht="31.5" customHeight="1" x14ac:dyDescent="0.2">
      <c r="C13" s="125" t="s">
        <v>89</v>
      </c>
      <c r="D13" s="116">
        <v>-760</v>
      </c>
      <c r="E13" s="123"/>
      <c r="F13" s="123"/>
      <c r="G13" s="123"/>
      <c r="H13" s="123"/>
      <c r="I13" s="124"/>
    </row>
    <row r="14" spans="1:9" ht="31.5" customHeight="1" x14ac:dyDescent="0.2">
      <c r="C14" s="126" t="s">
        <v>90</v>
      </c>
      <c r="D14" s="116">
        <v>-50</v>
      </c>
      <c r="E14" s="116">
        <f>D14</f>
        <v>-50</v>
      </c>
      <c r="F14" s="116">
        <f t="shared" ref="F14:G14" si="3">E14</f>
        <v>-50</v>
      </c>
      <c r="G14" s="116">
        <f t="shared" si="3"/>
        <v>-50</v>
      </c>
      <c r="H14" s="137">
        <v>0</v>
      </c>
      <c r="I14" s="124"/>
    </row>
    <row r="15" spans="1:9" ht="31.5" customHeight="1" thickBot="1" x14ac:dyDescent="0.25">
      <c r="C15" s="120" t="s">
        <v>91</v>
      </c>
      <c r="D15" s="121">
        <f>D14+D13</f>
        <v>-810</v>
      </c>
      <c r="E15" s="122">
        <f>E14+E13</f>
        <v>-50</v>
      </c>
      <c r="F15" s="122">
        <f t="shared" ref="F15" si="4">F14+F13</f>
        <v>-50</v>
      </c>
      <c r="G15" s="122">
        <f t="shared" ref="G15:H15" si="5">G14+G13</f>
        <v>-50</v>
      </c>
      <c r="H15" s="138">
        <f t="shared" si="5"/>
        <v>0</v>
      </c>
      <c r="I15" s="118"/>
    </row>
    <row r="16" spans="1:9" ht="31.5" customHeight="1" thickTop="1" x14ac:dyDescent="0.2">
      <c r="C16" s="135" t="s">
        <v>92</v>
      </c>
      <c r="D16" s="133">
        <f>D15+NPV(0.05,E15:I15)</f>
        <v>-946.16240146852397</v>
      </c>
      <c r="E16" s="116"/>
      <c r="F16" s="116"/>
      <c r="G16" s="116"/>
      <c r="H16" s="116"/>
      <c r="I16" s="117"/>
    </row>
    <row r="17" spans="3:9" ht="31.5" customHeight="1" thickBot="1" x14ac:dyDescent="0.25">
      <c r="C17" s="134" t="s">
        <v>98</v>
      </c>
      <c r="D17" s="136">
        <f>-PMT(0.05,4,D16)</f>
        <v>-266.82899277863174</v>
      </c>
      <c r="E17" s="131"/>
      <c r="F17" s="131"/>
      <c r="G17" s="131"/>
      <c r="H17" s="131"/>
      <c r="I17" s="132"/>
    </row>
    <row r="18" spans="3:9" ht="31.5" customHeight="1" x14ac:dyDescent="0.2">
      <c r="C18" s="127" t="s">
        <v>96</v>
      </c>
      <c r="D18" s="128"/>
      <c r="E18" s="129"/>
      <c r="F18" s="129"/>
      <c r="G18" s="129"/>
      <c r="H18" s="129"/>
      <c r="I18" s="130"/>
    </row>
    <row r="19" spans="3:9" ht="31.5" customHeight="1" x14ac:dyDescent="0.2">
      <c r="C19" s="125" t="s">
        <v>89</v>
      </c>
      <c r="D19" s="116">
        <v>-890</v>
      </c>
      <c r="E19" s="123"/>
      <c r="F19" s="123"/>
      <c r="G19" s="123"/>
      <c r="H19" s="123"/>
      <c r="I19" s="124"/>
    </row>
    <row r="20" spans="3:9" ht="31.5" customHeight="1" x14ac:dyDescent="0.2">
      <c r="C20" s="126" t="s">
        <v>90</v>
      </c>
      <c r="D20" s="116"/>
      <c r="E20" s="137">
        <v>0</v>
      </c>
      <c r="F20" s="116">
        <v>-50</v>
      </c>
      <c r="G20" s="116">
        <f t="shared" ref="G20" si="6">F20</f>
        <v>-50</v>
      </c>
      <c r="H20" s="137">
        <v>0</v>
      </c>
      <c r="I20" s="124"/>
    </row>
    <row r="21" spans="3:9" ht="31.5" customHeight="1" thickBot="1" x14ac:dyDescent="0.25">
      <c r="C21" s="120" t="s">
        <v>91</v>
      </c>
      <c r="D21" s="121">
        <f>D20+D19</f>
        <v>-890</v>
      </c>
      <c r="E21" s="138">
        <f>E20+E19</f>
        <v>0</v>
      </c>
      <c r="F21" s="122">
        <f t="shared" ref="F21" si="7">F20+F19</f>
        <v>-50</v>
      </c>
      <c r="G21" s="122">
        <f t="shared" ref="G21:H21" si="8">G20+G19</f>
        <v>-50</v>
      </c>
      <c r="H21" s="138">
        <f t="shared" si="8"/>
        <v>0</v>
      </c>
      <c r="I21" s="118"/>
    </row>
    <row r="22" spans="3:9" ht="31.5" customHeight="1" thickTop="1" x14ac:dyDescent="0.2">
      <c r="C22" s="135" t="s">
        <v>92</v>
      </c>
      <c r="D22" s="133">
        <f>D21+NPV(0.05,E21:I21)</f>
        <v>-978.54335384947626</v>
      </c>
      <c r="E22" s="116"/>
      <c r="F22" s="116"/>
      <c r="G22" s="116"/>
      <c r="H22" s="116"/>
      <c r="I22" s="117"/>
    </row>
    <row r="23" spans="3:9" ht="31.5" customHeight="1" thickBot="1" x14ac:dyDescent="0.25">
      <c r="C23" s="134" t="s">
        <v>98</v>
      </c>
      <c r="D23" s="136">
        <f>-PMT(0.05,4,D22)</f>
        <v>-275.96080450102949</v>
      </c>
      <c r="E23" s="131"/>
      <c r="F23" s="131"/>
      <c r="G23" s="131"/>
      <c r="H23" s="131"/>
      <c r="I23" s="132"/>
    </row>
    <row r="24" spans="3:9" ht="31.5" customHeight="1" x14ac:dyDescent="0.2">
      <c r="C24" s="127" t="s">
        <v>97</v>
      </c>
      <c r="D24" s="128"/>
      <c r="E24" s="129"/>
      <c r="F24" s="129"/>
      <c r="G24" s="129"/>
      <c r="H24" s="129"/>
      <c r="I24" s="130"/>
    </row>
    <row r="25" spans="3:9" ht="31.5" customHeight="1" x14ac:dyDescent="0.2">
      <c r="C25" s="125" t="s">
        <v>89</v>
      </c>
      <c r="D25" s="116">
        <v>-1050</v>
      </c>
      <c r="E25" s="123"/>
      <c r="F25" s="123"/>
      <c r="G25" s="123"/>
      <c r="H25" s="123"/>
      <c r="I25" s="124"/>
    </row>
    <row r="26" spans="3:9" ht="31.5" customHeight="1" x14ac:dyDescent="0.2">
      <c r="C26" s="126" t="s">
        <v>90</v>
      </c>
      <c r="D26" s="137">
        <v>0</v>
      </c>
      <c r="E26" s="137">
        <v>0</v>
      </c>
      <c r="F26" s="137">
        <v>0</v>
      </c>
      <c r="G26" s="137">
        <v>0</v>
      </c>
      <c r="H26" s="137">
        <v>0</v>
      </c>
      <c r="I26" s="124"/>
    </row>
    <row r="27" spans="3:9" ht="31.5" customHeight="1" thickBot="1" x14ac:dyDescent="0.25">
      <c r="C27" s="120" t="s">
        <v>91</v>
      </c>
      <c r="D27" s="121">
        <f>D26+D25</f>
        <v>-1050</v>
      </c>
      <c r="E27" s="138">
        <f>E26+E25</f>
        <v>0</v>
      </c>
      <c r="F27" s="138">
        <f t="shared" ref="F27" si="9">F26+F25</f>
        <v>0</v>
      </c>
      <c r="G27" s="138">
        <f t="shared" ref="G27:H27" si="10">G26+G25</f>
        <v>0</v>
      </c>
      <c r="H27" s="138">
        <f t="shared" si="10"/>
        <v>0</v>
      </c>
      <c r="I27" s="118"/>
    </row>
    <row r="28" spans="3:9" ht="31.5" customHeight="1" thickTop="1" x14ac:dyDescent="0.2">
      <c r="C28" s="135" t="s">
        <v>92</v>
      </c>
      <c r="D28" s="133">
        <f>D27+NPV(0.05,E27:I27)</f>
        <v>-1050</v>
      </c>
      <c r="E28" s="116"/>
      <c r="F28" s="116"/>
      <c r="G28" s="116"/>
      <c r="H28" s="116"/>
      <c r="I28" s="117"/>
    </row>
    <row r="29" spans="3:9" ht="31.5" customHeight="1" thickBot="1" x14ac:dyDescent="0.25">
      <c r="C29" s="134" t="s">
        <v>98</v>
      </c>
      <c r="D29" s="136">
        <f>-PMT(0.05,4,D28)</f>
        <v>-296.11242423363586</v>
      </c>
      <c r="E29" s="131"/>
      <c r="F29" s="131"/>
      <c r="G29" s="131"/>
      <c r="H29" s="131"/>
      <c r="I29" s="132"/>
    </row>
  </sheetData>
  <mergeCells count="1">
    <mergeCell ref="D4:I4"/>
  </mergeCell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1"/>
  <sheetViews>
    <sheetView showGridLines="0" workbookViewId="0">
      <selection activeCell="G15" sqref="G15"/>
    </sheetView>
  </sheetViews>
  <sheetFormatPr baseColWidth="10" defaultRowHeight="15" x14ac:dyDescent="0.25"/>
  <cols>
    <col min="3" max="3" width="12.28515625" bestFit="1" customWidth="1"/>
  </cols>
  <sheetData>
    <row r="3" spans="2:4" ht="45" x14ac:dyDescent="0.25">
      <c r="C3" s="146" t="s">
        <v>99</v>
      </c>
      <c r="D3" s="145" t="s">
        <v>100</v>
      </c>
    </row>
    <row r="4" spans="2:4" x14ac:dyDescent="0.25">
      <c r="B4" t="s">
        <v>0</v>
      </c>
      <c r="C4" s="148">
        <f>'Tabelle 9.12 Kapitalwertannuitä'!D11</f>
        <v>-300.26723756674858</v>
      </c>
      <c r="D4" s="149">
        <f>'Tabelle 9.7'!H15</f>
        <v>1</v>
      </c>
    </row>
    <row r="5" spans="2:4" x14ac:dyDescent="0.25">
      <c r="B5" t="s">
        <v>3</v>
      </c>
      <c r="C5" s="148">
        <f>'Tabelle 9.12 Kapitalwertannuitä'!D29</f>
        <v>-296.11242423363586</v>
      </c>
      <c r="D5" s="149">
        <f>'Tabelle 9.7'!N15</f>
        <v>2</v>
      </c>
    </row>
    <row r="6" spans="2:4" x14ac:dyDescent="0.25">
      <c r="B6" t="s">
        <v>1</v>
      </c>
      <c r="C6" s="148">
        <f>'Tabelle 9.12 Kapitalwertannuitä'!D17</f>
        <v>-266.82899277863174</v>
      </c>
      <c r="D6" s="149">
        <f>'Tabelle 9.7'!J15</f>
        <v>3</v>
      </c>
    </row>
    <row r="7" spans="2:4" x14ac:dyDescent="0.25">
      <c r="B7" t="s">
        <v>2</v>
      </c>
      <c r="C7" s="148">
        <f>'Tabelle 9.12 Kapitalwertannuitä'!D23</f>
        <v>-275.96080450102949</v>
      </c>
      <c r="D7" s="149">
        <f>'Tabelle 9.7'!L15</f>
        <v>4</v>
      </c>
    </row>
    <row r="11" spans="2:4" x14ac:dyDescent="0.25">
      <c r="C11">
        <v>1</v>
      </c>
      <c r="D11">
        <v>0</v>
      </c>
    </row>
    <row r="12" spans="2:4" x14ac:dyDescent="0.25">
      <c r="C12">
        <v>1</v>
      </c>
      <c r="D12" s="147">
        <f>C4</f>
        <v>-300.26723756674858</v>
      </c>
    </row>
    <row r="14" spans="2:4" x14ac:dyDescent="0.25">
      <c r="C14">
        <v>2</v>
      </c>
      <c r="D14">
        <v>0</v>
      </c>
    </row>
    <row r="15" spans="2:4" x14ac:dyDescent="0.25">
      <c r="C15">
        <v>2</v>
      </c>
      <c r="D15" s="147">
        <f>C5</f>
        <v>-296.11242423363586</v>
      </c>
    </row>
    <row r="17" spans="3:4" x14ac:dyDescent="0.25">
      <c r="C17">
        <v>3</v>
      </c>
      <c r="D17">
        <v>0</v>
      </c>
    </row>
    <row r="18" spans="3:4" x14ac:dyDescent="0.25">
      <c r="C18">
        <v>3</v>
      </c>
      <c r="D18" s="147">
        <f>C6</f>
        <v>-266.82899277863174</v>
      </c>
    </row>
    <row r="20" spans="3:4" x14ac:dyDescent="0.25">
      <c r="C20">
        <v>4</v>
      </c>
      <c r="D20">
        <v>0</v>
      </c>
    </row>
    <row r="21" spans="3:4" x14ac:dyDescent="0.25">
      <c r="C21">
        <v>4</v>
      </c>
      <c r="D21" s="147">
        <f>C7</f>
        <v>-275.96080450102949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E1:H16"/>
  <sheetViews>
    <sheetView showGridLines="0" tabSelected="1" zoomScale="110" zoomScaleNormal="110" workbookViewId="0"/>
  </sheetViews>
  <sheetFormatPr baseColWidth="10" defaultRowHeight="14.25" x14ac:dyDescent="0.2"/>
  <cols>
    <col min="1" max="4" width="11.42578125" style="11"/>
    <col min="5" max="5" width="43" style="11" customWidth="1"/>
    <col min="6" max="6" width="9.85546875" style="11" customWidth="1"/>
    <col min="7" max="7" width="43" style="11" customWidth="1"/>
    <col min="8" max="8" width="9.7109375" style="11" customWidth="1"/>
    <col min="9" max="16384" width="11.42578125" style="11"/>
  </cols>
  <sheetData>
    <row r="1" spans="5:8" ht="21" customHeight="1" x14ac:dyDescent="0.2">
      <c r="E1" s="16" t="s">
        <v>8</v>
      </c>
      <c r="F1" s="15"/>
      <c r="G1" s="24" t="s">
        <v>7</v>
      </c>
      <c r="H1" s="15"/>
    </row>
    <row r="2" spans="5:8" ht="21" customHeight="1" x14ac:dyDescent="0.2">
      <c r="E2" s="29" t="s">
        <v>9</v>
      </c>
      <c r="F2" s="29"/>
      <c r="G2" s="150" t="s">
        <v>20</v>
      </c>
    </row>
    <row r="3" spans="5:8" ht="21" customHeight="1" x14ac:dyDescent="0.2">
      <c r="E3" s="29" t="s">
        <v>10</v>
      </c>
      <c r="F3" s="29"/>
      <c r="G3" s="151"/>
    </row>
    <row r="4" spans="5:8" ht="21" customHeight="1" x14ac:dyDescent="0.2">
      <c r="E4" s="29" t="s">
        <v>11</v>
      </c>
      <c r="F4" s="29"/>
      <c r="G4" s="151"/>
    </row>
    <row r="5" spans="5:8" ht="21" customHeight="1" x14ac:dyDescent="0.2">
      <c r="E5" s="29" t="s">
        <v>12</v>
      </c>
      <c r="F5" s="29"/>
      <c r="G5" s="151"/>
    </row>
    <row r="6" spans="5:8" ht="21" customHeight="1" x14ac:dyDescent="0.2">
      <c r="E6" s="29" t="s">
        <v>13</v>
      </c>
      <c r="F6" s="29"/>
      <c r="G6" s="151"/>
    </row>
    <row r="7" spans="5:8" ht="21" customHeight="1" x14ac:dyDescent="0.2">
      <c r="E7" s="29" t="s">
        <v>21</v>
      </c>
      <c r="F7" s="29"/>
      <c r="G7" s="151"/>
    </row>
    <row r="8" spans="5:8" ht="21" customHeight="1" x14ac:dyDescent="0.2">
      <c r="E8" s="29" t="s">
        <v>14</v>
      </c>
      <c r="F8" s="29"/>
      <c r="G8" s="28" t="s">
        <v>14</v>
      </c>
    </row>
    <row r="9" spans="5:8" ht="21" customHeight="1" x14ac:dyDescent="0.2">
      <c r="E9" s="29" t="s">
        <v>15</v>
      </c>
      <c r="F9" s="29"/>
      <c r="G9" s="28" t="s">
        <v>15</v>
      </c>
    </row>
    <row r="10" spans="5:8" ht="21" customHeight="1" x14ac:dyDescent="0.2">
      <c r="E10" s="29" t="s">
        <v>16</v>
      </c>
      <c r="F10" s="29"/>
      <c r="G10" s="28" t="s">
        <v>16</v>
      </c>
    </row>
    <row r="11" spans="5:8" ht="21" customHeight="1" x14ac:dyDescent="0.2">
      <c r="E11" s="29" t="s">
        <v>17</v>
      </c>
      <c r="F11" s="29"/>
      <c r="G11" s="28" t="s">
        <v>17</v>
      </c>
    </row>
    <row r="12" spans="5:8" ht="21" customHeight="1" x14ac:dyDescent="0.2">
      <c r="E12" s="29" t="s">
        <v>18</v>
      </c>
      <c r="F12" s="29"/>
      <c r="G12" s="28" t="s">
        <v>18</v>
      </c>
    </row>
    <row r="13" spans="5:8" ht="21" customHeight="1" x14ac:dyDescent="0.2">
      <c r="E13" s="31"/>
      <c r="F13" s="31"/>
      <c r="G13" s="28" t="s">
        <v>19</v>
      </c>
    </row>
    <row r="14" spans="5:8" ht="21" customHeight="1" thickBot="1" x14ac:dyDescent="0.25">
      <c r="E14" s="13"/>
      <c r="F14" s="13"/>
      <c r="G14" s="25"/>
      <c r="H14" s="13"/>
    </row>
    <row r="15" spans="5:8" ht="25.5" customHeight="1" thickTop="1" x14ac:dyDescent="0.2"/>
    <row r="16" spans="5:8" ht="25.5" customHeight="1" x14ac:dyDescent="0.2"/>
  </sheetData>
  <mergeCells count="1">
    <mergeCell ref="G2:G7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E1:H16"/>
  <sheetViews>
    <sheetView showGridLines="0" zoomScale="110" zoomScaleNormal="11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43.140625" style="11" customWidth="1"/>
    <col min="6" max="6" width="9.85546875" style="11" customWidth="1"/>
    <col min="7" max="7" width="43" style="11" customWidth="1"/>
    <col min="8" max="8" width="9.7109375" style="11" customWidth="1"/>
    <col min="9" max="16384" width="11.42578125" style="11"/>
  </cols>
  <sheetData>
    <row r="1" spans="5:8" ht="21" customHeight="1" x14ac:dyDescent="0.2">
      <c r="E1" s="16" t="s">
        <v>8</v>
      </c>
      <c r="F1" s="15" t="s">
        <v>22</v>
      </c>
      <c r="G1" s="24" t="s">
        <v>7</v>
      </c>
      <c r="H1" s="15" t="s">
        <v>22</v>
      </c>
    </row>
    <row r="2" spans="5:8" ht="21" customHeight="1" x14ac:dyDescent="0.2">
      <c r="E2" s="29" t="s">
        <v>9</v>
      </c>
      <c r="F2" s="14">
        <v>10</v>
      </c>
      <c r="G2" s="152" t="s">
        <v>20</v>
      </c>
      <c r="H2" s="14"/>
    </row>
    <row r="3" spans="5:8" ht="21" customHeight="1" x14ac:dyDescent="0.2">
      <c r="E3" s="29" t="s">
        <v>10</v>
      </c>
      <c r="F3" s="14">
        <v>9</v>
      </c>
      <c r="G3" s="153"/>
      <c r="H3" s="14"/>
    </row>
    <row r="4" spans="5:8" ht="21" customHeight="1" x14ac:dyDescent="0.2">
      <c r="E4" s="29" t="s">
        <v>11</v>
      </c>
      <c r="F4" s="14">
        <v>8</v>
      </c>
      <c r="G4" s="153"/>
      <c r="H4" s="14">
        <v>6</v>
      </c>
    </row>
    <row r="5" spans="5:8" ht="21" customHeight="1" x14ac:dyDescent="0.2">
      <c r="E5" s="29" t="s">
        <v>12</v>
      </c>
      <c r="F5" s="14">
        <v>6</v>
      </c>
      <c r="G5" s="153"/>
      <c r="H5" s="14"/>
    </row>
    <row r="6" spans="5:8" ht="21" customHeight="1" x14ac:dyDescent="0.2">
      <c r="E6" s="29" t="s">
        <v>13</v>
      </c>
      <c r="F6" s="14">
        <v>1</v>
      </c>
      <c r="G6" s="153"/>
      <c r="H6" s="14"/>
    </row>
    <row r="7" spans="5:8" ht="21" customHeight="1" x14ac:dyDescent="0.2">
      <c r="E7" s="29" t="s">
        <v>21</v>
      </c>
      <c r="F7" s="14">
        <v>1</v>
      </c>
      <c r="G7" s="153"/>
      <c r="H7" s="14"/>
    </row>
    <row r="8" spans="5:8" ht="21" customHeight="1" x14ac:dyDescent="0.2">
      <c r="E8" s="29" t="s">
        <v>14</v>
      </c>
      <c r="F8" s="14">
        <v>7</v>
      </c>
      <c r="G8" s="28" t="s">
        <v>14</v>
      </c>
      <c r="H8" s="14">
        <v>5</v>
      </c>
    </row>
    <row r="9" spans="5:8" ht="21" customHeight="1" x14ac:dyDescent="0.2">
      <c r="E9" s="29" t="s">
        <v>15</v>
      </c>
      <c r="F9" s="14">
        <v>5</v>
      </c>
      <c r="G9" s="28" t="s">
        <v>15</v>
      </c>
      <c r="H9" s="14">
        <v>4</v>
      </c>
    </row>
    <row r="10" spans="5:8" ht="21" customHeight="1" x14ac:dyDescent="0.2">
      <c r="E10" s="29" t="s">
        <v>16</v>
      </c>
      <c r="F10" s="14">
        <v>1</v>
      </c>
      <c r="G10" s="28" t="s">
        <v>16</v>
      </c>
      <c r="H10" s="14">
        <v>1</v>
      </c>
    </row>
    <row r="11" spans="5:8" ht="21" customHeight="1" x14ac:dyDescent="0.2">
      <c r="E11" s="29" t="s">
        <v>17</v>
      </c>
      <c r="F11" s="14">
        <v>3</v>
      </c>
      <c r="G11" s="28" t="s">
        <v>17</v>
      </c>
      <c r="H11" s="14">
        <v>0</v>
      </c>
    </row>
    <row r="12" spans="5:8" ht="21" customHeight="1" x14ac:dyDescent="0.2">
      <c r="E12" s="29" t="s">
        <v>18</v>
      </c>
      <c r="F12" s="14">
        <v>4</v>
      </c>
      <c r="G12" s="28" t="s">
        <v>18</v>
      </c>
      <c r="H12" s="14">
        <v>2</v>
      </c>
    </row>
    <row r="13" spans="5:8" ht="21" customHeight="1" x14ac:dyDescent="0.2">
      <c r="E13" s="30"/>
      <c r="F13" s="22"/>
      <c r="G13" s="28" t="s">
        <v>19</v>
      </c>
      <c r="H13" s="22">
        <v>3</v>
      </c>
    </row>
    <row r="14" spans="5:8" ht="21" customHeight="1" thickBot="1" x14ac:dyDescent="0.25">
      <c r="E14" s="21"/>
      <c r="F14" s="21">
        <f>SUM(F2:F13)</f>
        <v>55</v>
      </c>
      <c r="G14" s="26"/>
      <c r="H14" s="21">
        <f>SUM(H2:H13)</f>
        <v>21</v>
      </c>
    </row>
    <row r="15" spans="5:8" ht="25.5" customHeight="1" thickTop="1" x14ac:dyDescent="0.2"/>
    <row r="16" spans="5:8" ht="25.5" customHeight="1" x14ac:dyDescent="0.2"/>
  </sheetData>
  <mergeCells count="1">
    <mergeCell ref="G2:G7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E1:J18"/>
  <sheetViews>
    <sheetView showGridLines="0" topLeftCell="E1" zoomScale="130" zoomScaleNormal="13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43.140625" style="11" customWidth="1"/>
    <col min="6" max="6" width="9.85546875" style="11" customWidth="1"/>
    <col min="7" max="7" width="13.28515625" style="11" customWidth="1"/>
    <col min="8" max="8" width="43.140625" style="11" customWidth="1"/>
    <col min="9" max="9" width="9.7109375" style="11" customWidth="1"/>
    <col min="10" max="10" width="13.28515625" style="11" customWidth="1"/>
    <col min="11" max="16384" width="11.42578125" style="11"/>
  </cols>
  <sheetData>
    <row r="1" spans="5:10" ht="21" customHeight="1" x14ac:dyDescent="0.2">
      <c r="E1" s="16" t="s">
        <v>8</v>
      </c>
      <c r="F1" s="15" t="s">
        <v>22</v>
      </c>
      <c r="G1" s="49" t="s">
        <v>55</v>
      </c>
      <c r="H1" s="24" t="s">
        <v>7</v>
      </c>
      <c r="I1" s="15" t="s">
        <v>22</v>
      </c>
      <c r="J1" s="49" t="s">
        <v>55</v>
      </c>
    </row>
    <row r="2" spans="5:10" ht="21" customHeight="1" x14ac:dyDescent="0.2">
      <c r="E2" s="29" t="s">
        <v>9</v>
      </c>
      <c r="F2" s="14">
        <v>10</v>
      </c>
      <c r="G2" s="18" t="s">
        <v>30</v>
      </c>
      <c r="H2" s="152" t="s">
        <v>20</v>
      </c>
      <c r="I2" s="14"/>
      <c r="J2" s="18"/>
    </row>
    <row r="3" spans="5:10" ht="21" customHeight="1" x14ac:dyDescent="0.2">
      <c r="E3" s="29" t="s">
        <v>10</v>
      </c>
      <c r="F3" s="14">
        <v>9</v>
      </c>
      <c r="G3" s="18" t="s">
        <v>31</v>
      </c>
      <c r="H3" s="153"/>
      <c r="I3" s="14"/>
      <c r="J3" s="18"/>
    </row>
    <row r="4" spans="5:10" ht="21" customHeight="1" x14ac:dyDescent="0.2">
      <c r="E4" s="29" t="s">
        <v>11</v>
      </c>
      <c r="F4" s="14">
        <v>8</v>
      </c>
      <c r="G4" s="18" t="s">
        <v>41</v>
      </c>
      <c r="H4" s="153"/>
      <c r="I4" s="14" t="s">
        <v>23</v>
      </c>
      <c r="J4" s="18" t="s">
        <v>34</v>
      </c>
    </row>
    <row r="5" spans="5:10" ht="21" customHeight="1" x14ac:dyDescent="0.2">
      <c r="E5" s="29" t="s">
        <v>12</v>
      </c>
      <c r="F5" s="14">
        <v>6</v>
      </c>
      <c r="G5" s="18" t="s">
        <v>32</v>
      </c>
      <c r="H5" s="153"/>
      <c r="I5" s="14"/>
      <c r="J5" s="18"/>
    </row>
    <row r="6" spans="5:10" ht="21" customHeight="1" x14ac:dyDescent="0.2">
      <c r="E6" s="29" t="s">
        <v>13</v>
      </c>
      <c r="F6" s="14">
        <v>1</v>
      </c>
      <c r="G6" s="18" t="s">
        <v>42</v>
      </c>
      <c r="H6" s="153"/>
      <c r="I6" s="14"/>
      <c r="J6" s="18"/>
    </row>
    <row r="7" spans="5:10" ht="21" customHeight="1" x14ac:dyDescent="0.2">
      <c r="E7" s="29" t="s">
        <v>21</v>
      </c>
      <c r="F7" s="14">
        <v>1</v>
      </c>
      <c r="G7" s="18" t="s">
        <v>42</v>
      </c>
      <c r="H7" s="153"/>
      <c r="I7" s="14"/>
      <c r="J7" s="18"/>
    </row>
    <row r="8" spans="5:10" ht="21" customHeight="1" x14ac:dyDescent="0.2">
      <c r="E8" s="29" t="s">
        <v>14</v>
      </c>
      <c r="F8" s="14">
        <v>7</v>
      </c>
      <c r="G8" s="18" t="s">
        <v>33</v>
      </c>
      <c r="H8" s="28" t="s">
        <v>14</v>
      </c>
      <c r="I8" s="14" t="s">
        <v>24</v>
      </c>
      <c r="J8" s="18" t="s">
        <v>35</v>
      </c>
    </row>
    <row r="9" spans="5:10" ht="21" customHeight="1" x14ac:dyDescent="0.2">
      <c r="E9" s="29" t="s">
        <v>15</v>
      </c>
      <c r="F9" s="14">
        <v>5</v>
      </c>
      <c r="G9" s="18" t="s">
        <v>43</v>
      </c>
      <c r="H9" s="28" t="s">
        <v>15</v>
      </c>
      <c r="I9" s="14" t="s">
        <v>25</v>
      </c>
      <c r="J9" s="18" t="s">
        <v>36</v>
      </c>
    </row>
    <row r="10" spans="5:10" ht="21" customHeight="1" x14ac:dyDescent="0.2">
      <c r="E10" s="29" t="s">
        <v>16</v>
      </c>
      <c r="F10" s="14">
        <v>1</v>
      </c>
      <c r="G10" s="18" t="s">
        <v>42</v>
      </c>
      <c r="H10" s="28" t="s">
        <v>16</v>
      </c>
      <c r="I10" s="14" t="s">
        <v>26</v>
      </c>
      <c r="J10" s="18" t="s">
        <v>40</v>
      </c>
    </row>
    <row r="11" spans="5:10" ht="21" customHeight="1" x14ac:dyDescent="0.2">
      <c r="E11" s="29" t="s">
        <v>17</v>
      </c>
      <c r="F11" s="14">
        <v>3</v>
      </c>
      <c r="G11" s="18" t="s">
        <v>44</v>
      </c>
      <c r="H11" s="28" t="s">
        <v>17</v>
      </c>
      <c r="I11" s="14" t="s">
        <v>27</v>
      </c>
      <c r="J11" s="18" t="s">
        <v>39</v>
      </c>
    </row>
    <row r="12" spans="5:10" ht="21" customHeight="1" x14ac:dyDescent="0.2">
      <c r="E12" s="29" t="s">
        <v>18</v>
      </c>
      <c r="F12" s="14">
        <v>4</v>
      </c>
      <c r="G12" s="18" t="s">
        <v>45</v>
      </c>
      <c r="H12" s="28" t="s">
        <v>18</v>
      </c>
      <c r="I12" s="14" t="s">
        <v>28</v>
      </c>
      <c r="J12" s="18" t="s">
        <v>37</v>
      </c>
    </row>
    <row r="13" spans="5:10" ht="21" customHeight="1" x14ac:dyDescent="0.2">
      <c r="E13" s="30"/>
      <c r="F13" s="22"/>
      <c r="G13" s="22"/>
      <c r="H13" s="28" t="s">
        <v>19</v>
      </c>
      <c r="I13" s="14" t="s">
        <v>29</v>
      </c>
      <c r="J13" s="18" t="s">
        <v>38</v>
      </c>
    </row>
    <row r="14" spans="5:10" ht="21" customHeight="1" thickBot="1" x14ac:dyDescent="0.25">
      <c r="E14" s="23"/>
      <c r="F14" s="21">
        <f>SUM(F2:F13)</f>
        <v>55</v>
      </c>
      <c r="G14" s="20">
        <v>1</v>
      </c>
      <c r="H14" s="27"/>
      <c r="I14" s="21">
        <v>28</v>
      </c>
      <c r="J14" s="20">
        <v>1</v>
      </c>
    </row>
    <row r="15" spans="5:10" ht="25.5" customHeight="1" thickTop="1" x14ac:dyDescent="0.2"/>
    <row r="16" spans="5:10" ht="25.5" customHeight="1" x14ac:dyDescent="0.2"/>
    <row r="18" spans="7:7" x14ac:dyDescent="0.2">
      <c r="G18" s="17">
        <f>SUM(F2:F7)/F14</f>
        <v>0.63636363636363635</v>
      </c>
    </row>
  </sheetData>
  <mergeCells count="1">
    <mergeCell ref="H2:H7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E1:J34"/>
  <sheetViews>
    <sheetView showGridLines="0" topLeftCell="A40" zoomScale="150" zoomScaleNormal="15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17.5703125" style="11" bestFit="1" customWidth="1"/>
    <col min="6" max="6" width="18" style="11" bestFit="1" customWidth="1"/>
    <col min="7" max="7" width="17" style="11" customWidth="1"/>
    <col min="8" max="8" width="43.140625" style="11" customWidth="1"/>
    <col min="9" max="9" width="9.7109375" style="11" customWidth="1"/>
    <col min="10" max="10" width="13.28515625" style="11" customWidth="1"/>
    <col min="11" max="16384" width="11.42578125" style="11"/>
  </cols>
  <sheetData>
    <row r="1" spans="5:10" x14ac:dyDescent="0.2">
      <c r="G1" s="17"/>
    </row>
    <row r="2" spans="5:10" ht="44.25" customHeight="1" x14ac:dyDescent="0.25">
      <c r="E2" s="33" t="s">
        <v>9</v>
      </c>
      <c r="F2" s="34" t="s">
        <v>47</v>
      </c>
      <c r="G2" s="34" t="s">
        <v>77</v>
      </c>
      <c r="I2" s="82" t="s">
        <v>76</v>
      </c>
    </row>
    <row r="3" spans="5:10" x14ac:dyDescent="0.2">
      <c r="E3" s="37">
        <v>2900</v>
      </c>
      <c r="F3" s="19">
        <f t="shared" ref="F3:F34" si="0">E3/$E$3</f>
        <v>1</v>
      </c>
      <c r="G3" s="11">
        <f>(LN(E3))/(LN($E$3))</f>
        <v>1</v>
      </c>
      <c r="I3" s="11">
        <v>0</v>
      </c>
      <c r="J3" s="32">
        <v>1</v>
      </c>
    </row>
    <row r="4" spans="5:10" x14ac:dyDescent="0.2">
      <c r="E4" s="37">
        <v>2800</v>
      </c>
      <c r="F4" s="19">
        <f t="shared" si="0"/>
        <v>0.96551724137931039</v>
      </c>
      <c r="G4" s="11">
        <f t="shared" ref="G4:G30" si="1">(LN(E4))/(LN($E$3))</f>
        <v>0.99559843594930886</v>
      </c>
      <c r="I4" s="11">
        <v>2900</v>
      </c>
      <c r="J4" s="32">
        <v>1</v>
      </c>
    </row>
    <row r="5" spans="5:10" x14ac:dyDescent="0.2">
      <c r="E5" s="37">
        <v>2700</v>
      </c>
      <c r="F5" s="19">
        <f t="shared" si="0"/>
        <v>0.93103448275862066</v>
      </c>
      <c r="G5" s="11">
        <f t="shared" si="1"/>
        <v>0.99103678035893006</v>
      </c>
    </row>
    <row r="6" spans="5:10" x14ac:dyDescent="0.2">
      <c r="E6" s="37">
        <v>2600</v>
      </c>
      <c r="F6" s="19">
        <f t="shared" si="0"/>
        <v>0.89655172413793105</v>
      </c>
      <c r="G6" s="11">
        <f t="shared" si="1"/>
        <v>0.98630294669852625</v>
      </c>
    </row>
    <row r="7" spans="5:10" x14ac:dyDescent="0.2">
      <c r="E7" s="37">
        <v>2500</v>
      </c>
      <c r="F7" s="19">
        <f t="shared" si="0"/>
        <v>0.86206896551724133</v>
      </c>
      <c r="G7" s="11">
        <f t="shared" si="1"/>
        <v>0.98138342580314775</v>
      </c>
      <c r="I7" s="11">
        <f>I4</f>
        <v>2900</v>
      </c>
      <c r="J7" s="11">
        <v>0</v>
      </c>
    </row>
    <row r="8" spans="5:10" x14ac:dyDescent="0.2">
      <c r="E8" s="37">
        <v>2400</v>
      </c>
      <c r="F8" s="19">
        <f t="shared" si="0"/>
        <v>0.82758620689655171</v>
      </c>
      <c r="G8" s="11">
        <f t="shared" si="1"/>
        <v>0.97626305345681741</v>
      </c>
      <c r="I8" s="11">
        <f>I7</f>
        <v>2900</v>
      </c>
      <c r="J8" s="32">
        <v>1</v>
      </c>
    </row>
    <row r="9" spans="5:10" x14ac:dyDescent="0.2">
      <c r="E9" s="37">
        <v>2300</v>
      </c>
      <c r="F9" s="19">
        <f t="shared" si="0"/>
        <v>0.7931034482758621</v>
      </c>
      <c r="G9" s="11">
        <f t="shared" si="1"/>
        <v>0.97092472848515643</v>
      </c>
    </row>
    <row r="10" spans="5:10" x14ac:dyDescent="0.2">
      <c r="E10" s="37">
        <v>2200</v>
      </c>
      <c r="F10" s="19">
        <f t="shared" si="0"/>
        <v>0.75862068965517238</v>
      </c>
      <c r="G10" s="11">
        <f t="shared" si="1"/>
        <v>0.96534906814596322</v>
      </c>
    </row>
    <row r="11" spans="5:10" x14ac:dyDescent="0.2">
      <c r="E11" s="37">
        <v>2100</v>
      </c>
      <c r="F11" s="19">
        <f t="shared" si="0"/>
        <v>0.72413793103448276</v>
      </c>
      <c r="G11" s="11">
        <f t="shared" si="1"/>
        <v>0.95951398329998461</v>
      </c>
    </row>
    <row r="12" spans="5:10" x14ac:dyDescent="0.2">
      <c r="E12" s="38">
        <v>2000</v>
      </c>
      <c r="F12" s="35">
        <f t="shared" si="0"/>
        <v>0.68965517241379315</v>
      </c>
      <c r="G12" s="36">
        <f t="shared" si="1"/>
        <v>0.95339414985426407</v>
      </c>
      <c r="I12" s="11">
        <v>2000</v>
      </c>
      <c r="J12" s="11">
        <v>0</v>
      </c>
    </row>
    <row r="13" spans="5:10" x14ac:dyDescent="0.2">
      <c r="E13" s="37">
        <v>1900</v>
      </c>
      <c r="F13" s="19">
        <f t="shared" si="0"/>
        <v>0.65517241379310343</v>
      </c>
      <c r="G13" s="11">
        <f t="shared" si="1"/>
        <v>0.94696034451915534</v>
      </c>
      <c r="I13" s="11">
        <v>2000</v>
      </c>
      <c r="J13" s="32">
        <f>J25</f>
        <v>0.95339414985426407</v>
      </c>
    </row>
    <row r="14" spans="5:10" x14ac:dyDescent="0.2">
      <c r="E14" s="37">
        <v>1800</v>
      </c>
      <c r="F14" s="19">
        <f t="shared" si="0"/>
        <v>0.62068965517241381</v>
      </c>
      <c r="G14" s="11">
        <f t="shared" si="1"/>
        <v>0.94017860080749316</v>
      </c>
    </row>
    <row r="15" spans="5:10" x14ac:dyDescent="0.2">
      <c r="E15" s="37">
        <v>1700</v>
      </c>
      <c r="F15" s="19">
        <f t="shared" si="0"/>
        <v>0.58620689655172409</v>
      </c>
      <c r="G15" s="11">
        <f t="shared" si="1"/>
        <v>0.93300912354344212</v>
      </c>
      <c r="I15" s="11">
        <v>0</v>
      </c>
      <c r="J15" s="32">
        <f>F12</f>
        <v>0.68965517241379315</v>
      </c>
    </row>
    <row r="16" spans="5:10" x14ac:dyDescent="0.2">
      <c r="E16" s="37">
        <v>1600</v>
      </c>
      <c r="F16" s="19">
        <f t="shared" si="0"/>
        <v>0.55172413793103448</v>
      </c>
      <c r="G16" s="11">
        <f t="shared" si="1"/>
        <v>0.92540487390538029</v>
      </c>
      <c r="I16" s="11">
        <v>2000</v>
      </c>
      <c r="J16" s="32">
        <f>J15</f>
        <v>0.68965517241379315</v>
      </c>
    </row>
    <row r="17" spans="5:10" x14ac:dyDescent="0.2">
      <c r="E17" s="37">
        <v>1500</v>
      </c>
      <c r="F17" s="19">
        <f t="shared" si="0"/>
        <v>0.51724137931034486</v>
      </c>
      <c r="G17" s="11">
        <f t="shared" si="1"/>
        <v>0.91730969720493982</v>
      </c>
    </row>
    <row r="18" spans="5:10" x14ac:dyDescent="0.2">
      <c r="E18" s="37">
        <v>1400</v>
      </c>
      <c r="F18" s="19">
        <f t="shared" si="0"/>
        <v>0.48275862068965519</v>
      </c>
      <c r="G18" s="11">
        <f t="shared" si="1"/>
        <v>0.9086558037485476</v>
      </c>
      <c r="I18" s="11">
        <v>0</v>
      </c>
      <c r="J18" s="11">
        <f>G12</f>
        <v>0.95339414985426407</v>
      </c>
    </row>
    <row r="19" spans="5:10" x14ac:dyDescent="0.2">
      <c r="E19" s="37">
        <v>1300</v>
      </c>
      <c r="F19" s="19">
        <f t="shared" si="0"/>
        <v>0.44827586206896552</v>
      </c>
      <c r="G19" s="11">
        <f t="shared" si="1"/>
        <v>0.89936031449776488</v>
      </c>
      <c r="I19" s="11">
        <v>2000</v>
      </c>
      <c r="J19" s="11">
        <f>J18</f>
        <v>0.95339414985426407</v>
      </c>
    </row>
    <row r="20" spans="5:10" x14ac:dyDescent="0.2">
      <c r="E20" s="37">
        <v>1200</v>
      </c>
      <c r="F20" s="19">
        <f t="shared" si="0"/>
        <v>0.41379310344827586</v>
      </c>
      <c r="G20" s="11">
        <f t="shared" si="1"/>
        <v>0.88932042125605604</v>
      </c>
    </row>
    <row r="21" spans="5:10" x14ac:dyDescent="0.2">
      <c r="E21" s="37">
        <v>1100</v>
      </c>
      <c r="F21" s="19">
        <f t="shared" si="0"/>
        <v>0.37931034482758619</v>
      </c>
      <c r="G21" s="11">
        <f t="shared" si="1"/>
        <v>0.87840643594520196</v>
      </c>
    </row>
    <row r="22" spans="5:10" x14ac:dyDescent="0.2">
      <c r="E22" s="37">
        <v>1000</v>
      </c>
      <c r="F22" s="19">
        <f t="shared" si="0"/>
        <v>0.34482758620689657</v>
      </c>
      <c r="G22" s="11">
        <f t="shared" si="1"/>
        <v>0.8664515176535027</v>
      </c>
    </row>
    <row r="23" spans="5:10" x14ac:dyDescent="0.2">
      <c r="E23" s="37">
        <v>900</v>
      </c>
      <c r="F23" s="19">
        <f t="shared" si="0"/>
        <v>0.31034482758620691</v>
      </c>
      <c r="G23" s="11">
        <f t="shared" si="1"/>
        <v>0.8532359686067319</v>
      </c>
      <c r="I23" s="11">
        <v>2000</v>
      </c>
      <c r="J23" s="19">
        <f>F12</f>
        <v>0.68965517241379315</v>
      </c>
    </row>
    <row r="24" spans="5:10" x14ac:dyDescent="0.2">
      <c r="E24" s="37">
        <v>800</v>
      </c>
      <c r="F24" s="19">
        <f t="shared" si="0"/>
        <v>0.27586206896551724</v>
      </c>
      <c r="G24" s="11">
        <f t="shared" si="1"/>
        <v>0.83846224170461903</v>
      </c>
    </row>
    <row r="25" spans="5:10" x14ac:dyDescent="0.2">
      <c r="E25" s="37">
        <v>700</v>
      </c>
      <c r="F25" s="19">
        <f t="shared" si="0"/>
        <v>0.2413793103448276</v>
      </c>
      <c r="G25" s="11">
        <f t="shared" si="1"/>
        <v>0.82171317154778623</v>
      </c>
      <c r="I25" s="11">
        <v>2000</v>
      </c>
      <c r="J25" s="17">
        <f>G12</f>
        <v>0.95339414985426407</v>
      </c>
    </row>
    <row r="26" spans="5:10" x14ac:dyDescent="0.2">
      <c r="E26" s="37">
        <v>600</v>
      </c>
      <c r="F26" s="19">
        <f t="shared" si="0"/>
        <v>0.20689655172413793</v>
      </c>
      <c r="G26" s="11">
        <f t="shared" si="1"/>
        <v>0.80237778905529478</v>
      </c>
    </row>
    <row r="27" spans="5:10" x14ac:dyDescent="0.2">
      <c r="E27" s="37">
        <v>500</v>
      </c>
      <c r="F27" s="19">
        <f t="shared" si="0"/>
        <v>0.17241379310344829</v>
      </c>
      <c r="G27" s="11">
        <f t="shared" si="1"/>
        <v>0.77950888545274144</v>
      </c>
      <c r="I27" s="11">
        <v>1500</v>
      </c>
      <c r="J27" s="11">
        <v>0</v>
      </c>
    </row>
    <row r="28" spans="5:10" x14ac:dyDescent="0.2">
      <c r="E28" s="37">
        <v>400</v>
      </c>
      <c r="F28" s="19">
        <f t="shared" si="0"/>
        <v>0.13793103448275862</v>
      </c>
      <c r="G28" s="11">
        <f t="shared" si="1"/>
        <v>0.75151960950385777</v>
      </c>
      <c r="I28" s="11">
        <v>1500</v>
      </c>
      <c r="J28" s="11">
        <v>1</v>
      </c>
    </row>
    <row r="29" spans="5:10" x14ac:dyDescent="0.2">
      <c r="E29" s="37">
        <v>300</v>
      </c>
      <c r="F29" s="19">
        <f t="shared" si="0"/>
        <v>0.10344827586206896</v>
      </c>
      <c r="G29" s="11">
        <f t="shared" si="1"/>
        <v>0.71543515685453352</v>
      </c>
    </row>
    <row r="30" spans="5:10" x14ac:dyDescent="0.2">
      <c r="E30" s="37">
        <v>200</v>
      </c>
      <c r="F30" s="19">
        <f t="shared" si="0"/>
        <v>6.8965517241379309E-2</v>
      </c>
      <c r="G30" s="11">
        <f t="shared" si="1"/>
        <v>0.66457697730309639</v>
      </c>
    </row>
    <row r="31" spans="5:10" x14ac:dyDescent="0.2">
      <c r="E31" s="37">
        <v>150</v>
      </c>
      <c r="F31" s="19">
        <f t="shared" si="0"/>
        <v>5.1724137931034482E-2</v>
      </c>
      <c r="G31" s="11">
        <f t="shared" ref="G31:G34" si="2">(LN(E31))/(LN($E$3))</f>
        <v>0.62849252465377214</v>
      </c>
    </row>
    <row r="32" spans="5:10" x14ac:dyDescent="0.2">
      <c r="E32" s="37">
        <v>100</v>
      </c>
      <c r="F32" s="19">
        <f t="shared" si="0"/>
        <v>3.4482758620689655E-2</v>
      </c>
      <c r="G32" s="11">
        <f t="shared" si="2"/>
        <v>0.57763434510233524</v>
      </c>
    </row>
    <row r="33" spans="5:7" x14ac:dyDescent="0.2">
      <c r="E33" s="37">
        <v>50</v>
      </c>
      <c r="F33" s="19">
        <f t="shared" si="0"/>
        <v>1.7241379310344827E-2</v>
      </c>
      <c r="G33" s="11">
        <f t="shared" si="2"/>
        <v>0.49069171290157387</v>
      </c>
    </row>
    <row r="34" spans="5:7" x14ac:dyDescent="0.2">
      <c r="E34" s="37">
        <v>1</v>
      </c>
      <c r="F34" s="19">
        <f t="shared" si="0"/>
        <v>3.4482758620689653E-4</v>
      </c>
      <c r="G34" s="11">
        <f t="shared" si="2"/>
        <v>0</v>
      </c>
    </row>
  </sheetData>
  <pageMargins left="0.7" right="0.7" top="0.78740157499999996" bottom="0.78740157499999996" header="0.3" footer="0.3"/>
  <pageSetup paperSize="9" scale="5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E1:J24"/>
  <sheetViews>
    <sheetView showGridLines="0" topLeftCell="B22" zoomScale="130" zoomScaleNormal="13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17.5703125" style="11" bestFit="1" customWidth="1"/>
    <col min="6" max="6" width="19.28515625" style="11" customWidth="1"/>
    <col min="7" max="7" width="13.28515625" style="11" customWidth="1"/>
    <col min="8" max="8" width="43.140625" style="11" customWidth="1"/>
    <col min="9" max="9" width="9.7109375" style="11" customWidth="1"/>
    <col min="10" max="10" width="13.28515625" style="11" customWidth="1"/>
    <col min="11" max="16384" width="11.42578125" style="11"/>
  </cols>
  <sheetData>
    <row r="1" spans="5:10" x14ac:dyDescent="0.2">
      <c r="G1" s="17"/>
    </row>
    <row r="2" spans="5:10" ht="27.75" customHeight="1" x14ac:dyDescent="0.2">
      <c r="E2" s="33" t="s">
        <v>14</v>
      </c>
      <c r="F2" s="34" t="s">
        <v>46</v>
      </c>
    </row>
    <row r="3" spans="5:10" x14ac:dyDescent="0.2">
      <c r="E3" s="39">
        <v>0</v>
      </c>
      <c r="F3" s="19">
        <v>0</v>
      </c>
      <c r="J3" s="32"/>
    </row>
    <row r="4" spans="5:10" x14ac:dyDescent="0.2">
      <c r="E4" s="39">
        <v>20</v>
      </c>
      <c r="F4" s="19">
        <v>0</v>
      </c>
      <c r="J4" s="32"/>
    </row>
    <row r="5" spans="5:10" x14ac:dyDescent="0.2">
      <c r="E5" s="39">
        <v>40</v>
      </c>
      <c r="F5" s="19">
        <v>0</v>
      </c>
    </row>
    <row r="6" spans="5:10" x14ac:dyDescent="0.2">
      <c r="E6" s="39">
        <v>60</v>
      </c>
      <c r="F6" s="19">
        <v>0</v>
      </c>
    </row>
    <row r="7" spans="5:10" x14ac:dyDescent="0.2">
      <c r="E7" s="39">
        <v>80</v>
      </c>
      <c r="F7" s="19">
        <v>0</v>
      </c>
    </row>
    <row r="8" spans="5:10" x14ac:dyDescent="0.2">
      <c r="E8" s="39">
        <v>99.9</v>
      </c>
      <c r="F8" s="19">
        <v>0</v>
      </c>
    </row>
    <row r="9" spans="5:10" x14ac:dyDescent="0.2">
      <c r="E9" s="39">
        <v>100</v>
      </c>
      <c r="F9" s="19">
        <v>1</v>
      </c>
      <c r="J9" s="32"/>
    </row>
    <row r="10" spans="5:10" x14ac:dyDescent="0.2">
      <c r="E10" s="39">
        <v>120</v>
      </c>
      <c r="F10" s="19">
        <f>F9</f>
        <v>1</v>
      </c>
    </row>
    <row r="11" spans="5:10" x14ac:dyDescent="0.2">
      <c r="E11" s="39">
        <v>140</v>
      </c>
      <c r="F11" s="19">
        <f t="shared" ref="F11:F15" si="0">F10</f>
        <v>1</v>
      </c>
    </row>
    <row r="12" spans="5:10" x14ac:dyDescent="0.2">
      <c r="E12" s="39">
        <v>160</v>
      </c>
      <c r="F12" s="19">
        <f t="shared" si="0"/>
        <v>1</v>
      </c>
    </row>
    <row r="13" spans="5:10" x14ac:dyDescent="0.2">
      <c r="E13" s="79">
        <v>180</v>
      </c>
      <c r="F13" s="80">
        <f t="shared" si="0"/>
        <v>1</v>
      </c>
      <c r="G13" s="81"/>
    </row>
    <row r="14" spans="5:10" x14ac:dyDescent="0.2">
      <c r="E14" s="39">
        <v>200</v>
      </c>
      <c r="F14" s="19">
        <f t="shared" si="0"/>
        <v>1</v>
      </c>
      <c r="J14" s="32"/>
    </row>
    <row r="15" spans="5:10" x14ac:dyDescent="0.2">
      <c r="E15" s="39">
        <v>220</v>
      </c>
      <c r="F15" s="19">
        <f t="shared" si="0"/>
        <v>1</v>
      </c>
    </row>
    <row r="16" spans="5:10" x14ac:dyDescent="0.2">
      <c r="E16" s="39">
        <v>240</v>
      </c>
      <c r="F16" s="19">
        <f t="shared" ref="F16:F17" si="1">F15</f>
        <v>1</v>
      </c>
      <c r="J16" s="32"/>
    </row>
    <row r="17" spans="5:10" x14ac:dyDescent="0.2">
      <c r="E17" s="39">
        <v>260</v>
      </c>
      <c r="F17" s="19">
        <f t="shared" si="1"/>
        <v>1</v>
      </c>
      <c r="J17" s="32"/>
    </row>
    <row r="18" spans="5:10" x14ac:dyDescent="0.2">
      <c r="E18" s="37"/>
      <c r="F18" s="19"/>
    </row>
    <row r="19" spans="5:10" x14ac:dyDescent="0.2">
      <c r="E19" s="37"/>
      <c r="F19" s="19"/>
    </row>
    <row r="20" spans="5:10" x14ac:dyDescent="0.2">
      <c r="E20" s="37"/>
      <c r="F20" s="19"/>
    </row>
    <row r="21" spans="5:10" x14ac:dyDescent="0.2">
      <c r="E21" s="37"/>
      <c r="F21" s="19"/>
    </row>
    <row r="22" spans="5:10" x14ac:dyDescent="0.2">
      <c r="E22" s="37"/>
      <c r="F22" s="19"/>
    </row>
    <row r="23" spans="5:10" x14ac:dyDescent="0.2">
      <c r="E23" s="37"/>
      <c r="F23" s="19"/>
    </row>
    <row r="24" spans="5:10" x14ac:dyDescent="0.2">
      <c r="E24" s="37"/>
      <c r="F24" s="19"/>
    </row>
  </sheetData>
  <pageMargins left="0.7" right="0.7" top="0.78740157499999996" bottom="0.78740157499999996" header="0.3" footer="0.3"/>
  <pageSetup paperSize="9" scale="5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E1:J8"/>
  <sheetViews>
    <sheetView showGridLines="0" topLeftCell="E1" zoomScale="130" zoomScaleNormal="13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34.7109375" style="11" customWidth="1"/>
    <col min="6" max="6" width="11.140625" style="11" customWidth="1"/>
    <col min="7" max="7" width="13.28515625" style="12" customWidth="1"/>
    <col min="8" max="8" width="34.7109375" style="11" customWidth="1"/>
    <col min="9" max="9" width="11.140625" style="11" customWidth="1"/>
    <col min="10" max="10" width="13.28515625" style="11" customWidth="1"/>
    <col min="11" max="16384" width="11.42578125" style="11"/>
  </cols>
  <sheetData>
    <row r="1" spans="5:10" ht="21" customHeight="1" x14ac:dyDescent="0.2">
      <c r="E1" s="43" t="s">
        <v>17</v>
      </c>
      <c r="F1" s="42" t="s">
        <v>53</v>
      </c>
      <c r="G1" s="46"/>
      <c r="H1" s="43" t="s">
        <v>18</v>
      </c>
      <c r="I1" s="42" t="s">
        <v>53</v>
      </c>
      <c r="J1" s="15"/>
    </row>
    <row r="2" spans="5:10" ht="31.5" customHeight="1" x14ac:dyDescent="0.2">
      <c r="E2" s="29" t="s">
        <v>50</v>
      </c>
      <c r="F2" s="41">
        <v>1</v>
      </c>
      <c r="G2" s="47"/>
      <c r="H2" s="44" t="s">
        <v>48</v>
      </c>
      <c r="I2" s="41">
        <v>1</v>
      </c>
      <c r="J2" s="18"/>
    </row>
    <row r="3" spans="5:10" ht="31.5" customHeight="1" x14ac:dyDescent="0.2">
      <c r="E3" s="29" t="s">
        <v>51</v>
      </c>
      <c r="F3" s="41">
        <v>0.5</v>
      </c>
      <c r="G3" s="47"/>
      <c r="H3" s="44" t="s">
        <v>54</v>
      </c>
      <c r="I3" s="41">
        <v>0.5</v>
      </c>
      <c r="J3" s="18"/>
    </row>
    <row r="4" spans="5:10" ht="31.5" customHeight="1" x14ac:dyDescent="0.2">
      <c r="E4" s="29" t="s">
        <v>52</v>
      </c>
      <c r="F4" s="41">
        <v>0</v>
      </c>
      <c r="G4" s="47"/>
      <c r="H4" s="44" t="s">
        <v>49</v>
      </c>
      <c r="I4" s="41">
        <v>0</v>
      </c>
      <c r="J4" s="18"/>
    </row>
    <row r="5" spans="5:10" ht="21" customHeight="1" x14ac:dyDescent="0.2">
      <c r="E5" s="29"/>
      <c r="F5" s="14"/>
      <c r="G5" s="47"/>
      <c r="I5" s="45"/>
      <c r="J5" s="18"/>
    </row>
    <row r="6" spans="5:10" s="12" customFormat="1" ht="25.5" customHeight="1" x14ac:dyDescent="0.2"/>
    <row r="8" spans="5:10" x14ac:dyDescent="0.2">
      <c r="G8" s="48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E1:S22"/>
  <sheetViews>
    <sheetView showGridLines="0" topLeftCell="D1" zoomScale="130" zoomScaleNormal="13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24.7109375" style="11" customWidth="1"/>
    <col min="6" max="14" width="10.140625" style="11" customWidth="1"/>
    <col min="15" max="16384" width="11.42578125" style="11"/>
  </cols>
  <sheetData>
    <row r="1" spans="5:19" ht="15" x14ac:dyDescent="0.2">
      <c r="E1" s="60" t="s">
        <v>8</v>
      </c>
    </row>
    <row r="3" spans="5:19" x14ac:dyDescent="0.2">
      <c r="E3" s="83"/>
      <c r="F3" s="61"/>
      <c r="G3" s="61"/>
      <c r="H3" s="61"/>
      <c r="I3" s="61"/>
      <c r="J3" s="61"/>
      <c r="K3" s="61"/>
      <c r="L3" s="61"/>
      <c r="M3" s="61"/>
      <c r="N3" s="62"/>
    </row>
    <row r="4" spans="5:19" ht="15" x14ac:dyDescent="0.25">
      <c r="E4" s="50"/>
      <c r="F4" s="63"/>
      <c r="G4" s="154" t="s">
        <v>59</v>
      </c>
      <c r="H4" s="155"/>
      <c r="I4" s="154" t="s">
        <v>60</v>
      </c>
      <c r="J4" s="155"/>
      <c r="K4" s="154" t="s">
        <v>61</v>
      </c>
      <c r="L4" s="155"/>
      <c r="M4" s="154" t="s">
        <v>62</v>
      </c>
      <c r="N4" s="155"/>
    </row>
    <row r="5" spans="5:19" ht="21" customHeight="1" x14ac:dyDescent="0.25">
      <c r="E5" s="64" t="s">
        <v>56</v>
      </c>
      <c r="F5" s="51" t="s">
        <v>63</v>
      </c>
      <c r="G5" s="52" t="s">
        <v>64</v>
      </c>
      <c r="H5" s="51" t="s">
        <v>65</v>
      </c>
      <c r="I5" s="52" t="s">
        <v>66</v>
      </c>
      <c r="J5" s="51" t="s">
        <v>67</v>
      </c>
      <c r="K5" s="52" t="s">
        <v>68</v>
      </c>
      <c r="L5" s="51" t="s">
        <v>69</v>
      </c>
      <c r="M5" s="52" t="s">
        <v>70</v>
      </c>
      <c r="N5" s="59" t="s">
        <v>71</v>
      </c>
    </row>
    <row r="6" spans="5:19" ht="21" customHeight="1" x14ac:dyDescent="0.2">
      <c r="E6" s="65" t="s">
        <v>9</v>
      </c>
      <c r="F6" s="69">
        <v>0.18181818181818182</v>
      </c>
      <c r="G6" s="54">
        <v>0.69</v>
      </c>
      <c r="H6" s="55">
        <f>G6*F6</f>
        <v>0.12545454545454546</v>
      </c>
      <c r="I6" s="54">
        <v>0.78</v>
      </c>
      <c r="J6" s="55">
        <f>I6*F6</f>
        <v>0.14181818181818182</v>
      </c>
      <c r="K6" s="54">
        <v>1</v>
      </c>
      <c r="L6" s="55">
        <f>K6*F6</f>
        <v>0.18181818181818182</v>
      </c>
      <c r="M6" s="54">
        <v>0.9</v>
      </c>
      <c r="N6" s="55">
        <f>M6*F6</f>
        <v>0.16363636363636364</v>
      </c>
      <c r="P6" s="12"/>
      <c r="Q6" s="12"/>
      <c r="R6" s="12"/>
      <c r="S6" s="12"/>
    </row>
    <row r="7" spans="5:19" ht="21" customHeight="1" x14ac:dyDescent="0.2">
      <c r="E7" s="65" t="s">
        <v>10</v>
      </c>
      <c r="F7" s="70">
        <v>0.16363636363636364</v>
      </c>
      <c r="G7" s="56">
        <v>0.65</v>
      </c>
      <c r="H7" s="57">
        <f t="shared" ref="H7:H16" si="0">G7*F7</f>
        <v>0.10636363636363637</v>
      </c>
      <c r="I7" s="56">
        <v>0.82</v>
      </c>
      <c r="J7" s="57">
        <f t="shared" ref="J7:J16" si="1">I7*F7</f>
        <v>0.13418181818181818</v>
      </c>
      <c r="K7" s="56">
        <v>1</v>
      </c>
      <c r="L7" s="57">
        <f t="shared" ref="L7:L16" si="2">K7*F7</f>
        <v>0.16363636363636364</v>
      </c>
      <c r="M7" s="56">
        <v>0.95</v>
      </c>
      <c r="N7" s="57">
        <f t="shared" ref="N7:N16" si="3">M7*F7</f>
        <v>0.15545454545454546</v>
      </c>
      <c r="P7" s="12"/>
      <c r="Q7" s="12"/>
      <c r="R7" s="12"/>
      <c r="S7" s="12"/>
    </row>
    <row r="8" spans="5:19" ht="21" customHeight="1" x14ac:dyDescent="0.25">
      <c r="E8" s="65" t="s">
        <v>11</v>
      </c>
      <c r="F8" s="70">
        <v>0.14545454545454545</v>
      </c>
      <c r="G8" s="56">
        <v>0.6</v>
      </c>
      <c r="H8" s="57">
        <f t="shared" si="0"/>
        <v>8.7272727272727266E-2</v>
      </c>
      <c r="I8" s="56">
        <v>0.85</v>
      </c>
      <c r="J8" s="57">
        <f t="shared" si="1"/>
        <v>0.12363636363636363</v>
      </c>
      <c r="K8" s="56">
        <v>1</v>
      </c>
      <c r="L8" s="57">
        <f t="shared" si="2"/>
        <v>0.14545454545454545</v>
      </c>
      <c r="M8" s="56">
        <v>1</v>
      </c>
      <c r="N8" s="57">
        <f t="shared" si="3"/>
        <v>0.14545454545454545</v>
      </c>
      <c r="P8" s="12"/>
      <c r="Q8" s="156"/>
      <c r="R8" s="157"/>
      <c r="S8" s="12"/>
    </row>
    <row r="9" spans="5:19" ht="21" customHeight="1" x14ac:dyDescent="0.2">
      <c r="E9" s="65" t="s">
        <v>12</v>
      </c>
      <c r="F9" s="70">
        <v>0.10909090909090909</v>
      </c>
      <c r="G9" s="56">
        <v>0.7</v>
      </c>
      <c r="H9" s="57">
        <f t="shared" si="0"/>
        <v>7.6363636363636356E-2</v>
      </c>
      <c r="I9" s="56">
        <v>0.75</v>
      </c>
      <c r="J9" s="57">
        <f t="shared" si="1"/>
        <v>8.1818181818181818E-2</v>
      </c>
      <c r="K9" s="56">
        <v>1</v>
      </c>
      <c r="L9" s="57">
        <f t="shared" si="2"/>
        <v>0.10909090909090909</v>
      </c>
      <c r="M9" s="56">
        <v>1</v>
      </c>
      <c r="N9" s="57">
        <f t="shared" si="3"/>
        <v>0.10909090909090909</v>
      </c>
      <c r="P9" s="12"/>
      <c r="Q9" s="12"/>
      <c r="R9" s="12"/>
      <c r="S9" s="12"/>
    </row>
    <row r="10" spans="5:19" ht="21" customHeight="1" x14ac:dyDescent="0.2">
      <c r="E10" s="65" t="s">
        <v>13</v>
      </c>
      <c r="F10" s="70">
        <v>1.8181818181818181E-2</v>
      </c>
      <c r="G10" s="56">
        <v>0.5</v>
      </c>
      <c r="H10" s="57">
        <f t="shared" si="0"/>
        <v>9.0909090909090905E-3</v>
      </c>
      <c r="I10" s="56">
        <v>0.7</v>
      </c>
      <c r="J10" s="57">
        <f t="shared" si="1"/>
        <v>1.2727272727272726E-2</v>
      </c>
      <c r="K10" s="56">
        <v>1</v>
      </c>
      <c r="L10" s="57">
        <f t="shared" si="2"/>
        <v>1.8181818181818181E-2</v>
      </c>
      <c r="M10" s="56">
        <v>0.8</v>
      </c>
      <c r="N10" s="57">
        <f t="shared" si="3"/>
        <v>1.4545454545454545E-2</v>
      </c>
      <c r="P10" s="12"/>
      <c r="Q10" s="12"/>
      <c r="R10" s="12"/>
      <c r="S10" s="12"/>
    </row>
    <row r="11" spans="5:19" ht="21" customHeight="1" x14ac:dyDescent="0.2">
      <c r="E11" s="65" t="s">
        <v>21</v>
      </c>
      <c r="F11" s="70">
        <v>1.8181818181818181E-2</v>
      </c>
      <c r="G11" s="56">
        <v>0.6</v>
      </c>
      <c r="H11" s="57">
        <f t="shared" si="0"/>
        <v>1.0909090909090908E-2</v>
      </c>
      <c r="I11" s="56">
        <v>0.75</v>
      </c>
      <c r="J11" s="57">
        <f t="shared" si="1"/>
        <v>1.3636363636363636E-2</v>
      </c>
      <c r="K11" s="56">
        <v>0.9</v>
      </c>
      <c r="L11" s="57">
        <f t="shared" si="2"/>
        <v>1.6363636363636365E-2</v>
      </c>
      <c r="M11" s="56">
        <v>1</v>
      </c>
      <c r="N11" s="57">
        <f t="shared" si="3"/>
        <v>1.8181818181818181E-2</v>
      </c>
    </row>
    <row r="12" spans="5:19" ht="21" customHeight="1" x14ac:dyDescent="0.2">
      <c r="E12" s="65" t="s">
        <v>14</v>
      </c>
      <c r="F12" s="70">
        <v>0.12727272727272726</v>
      </c>
      <c r="G12" s="56">
        <v>1</v>
      </c>
      <c r="H12" s="57">
        <f t="shared" si="0"/>
        <v>0.12727272727272726</v>
      </c>
      <c r="I12" s="56">
        <v>0.7</v>
      </c>
      <c r="J12" s="57">
        <f t="shared" si="1"/>
        <v>8.9090909090909082E-2</v>
      </c>
      <c r="K12" s="56">
        <v>0.65</v>
      </c>
      <c r="L12" s="57">
        <f t="shared" si="2"/>
        <v>8.2727272727272719E-2</v>
      </c>
      <c r="M12" s="56">
        <v>0.75</v>
      </c>
      <c r="N12" s="57">
        <f t="shared" si="3"/>
        <v>9.5454545454545445E-2</v>
      </c>
    </row>
    <row r="13" spans="5:19" ht="21" customHeight="1" x14ac:dyDescent="0.2">
      <c r="E13" s="65" t="s">
        <v>15</v>
      </c>
      <c r="F13" s="70">
        <v>9.0909090909090912E-2</v>
      </c>
      <c r="G13" s="56">
        <v>1</v>
      </c>
      <c r="H13" s="57">
        <f t="shared" si="0"/>
        <v>9.0909090909090912E-2</v>
      </c>
      <c r="I13" s="56">
        <v>0.8</v>
      </c>
      <c r="J13" s="57">
        <f t="shared" si="1"/>
        <v>7.2727272727272738E-2</v>
      </c>
      <c r="K13" s="56">
        <v>0.6</v>
      </c>
      <c r="L13" s="57">
        <f t="shared" si="2"/>
        <v>5.4545454545454543E-2</v>
      </c>
      <c r="M13" s="56">
        <v>0.7</v>
      </c>
      <c r="N13" s="57">
        <f t="shared" si="3"/>
        <v>6.363636363636363E-2</v>
      </c>
    </row>
    <row r="14" spans="5:19" ht="21" customHeight="1" x14ac:dyDescent="0.2">
      <c r="E14" s="65" t="s">
        <v>16</v>
      </c>
      <c r="F14" s="70">
        <v>1.8181818181818181E-2</v>
      </c>
      <c r="G14" s="56">
        <v>1</v>
      </c>
      <c r="H14" s="57">
        <f t="shared" si="0"/>
        <v>1.8181818181818181E-2</v>
      </c>
      <c r="I14" s="56">
        <v>0.75</v>
      </c>
      <c r="J14" s="57">
        <f t="shared" si="1"/>
        <v>1.3636363636363636E-2</v>
      </c>
      <c r="K14" s="56">
        <v>0.6</v>
      </c>
      <c r="L14" s="57">
        <f t="shared" si="2"/>
        <v>1.0909090909090908E-2</v>
      </c>
      <c r="M14" s="56">
        <v>0.8</v>
      </c>
      <c r="N14" s="57">
        <f t="shared" si="3"/>
        <v>1.4545454545454545E-2</v>
      </c>
    </row>
    <row r="15" spans="5:19" ht="21" customHeight="1" x14ac:dyDescent="0.2">
      <c r="E15" s="65" t="s">
        <v>58</v>
      </c>
      <c r="F15" s="70">
        <v>5.4545454545454543E-2</v>
      </c>
      <c r="G15" s="56">
        <v>1</v>
      </c>
      <c r="H15" s="57">
        <f t="shared" si="0"/>
        <v>5.4545454545454543E-2</v>
      </c>
      <c r="I15" s="56">
        <v>0.5</v>
      </c>
      <c r="J15" s="57">
        <f t="shared" si="1"/>
        <v>2.7272727272727271E-2</v>
      </c>
      <c r="K15" s="56">
        <v>0</v>
      </c>
      <c r="L15" s="57">
        <f t="shared" si="2"/>
        <v>0</v>
      </c>
      <c r="M15" s="56">
        <v>0.5</v>
      </c>
      <c r="N15" s="57">
        <f t="shared" si="3"/>
        <v>2.7272727272727271E-2</v>
      </c>
    </row>
    <row r="16" spans="5:19" ht="21" customHeight="1" x14ac:dyDescent="0.2">
      <c r="E16" s="65" t="s">
        <v>57</v>
      </c>
      <c r="F16" s="70">
        <v>7.2727272727272724E-2</v>
      </c>
      <c r="G16" s="56">
        <v>1</v>
      </c>
      <c r="H16" s="57">
        <f t="shared" si="0"/>
        <v>7.2727272727272724E-2</v>
      </c>
      <c r="I16" s="56">
        <v>0.5</v>
      </c>
      <c r="J16" s="57">
        <f t="shared" si="1"/>
        <v>3.6363636363636362E-2</v>
      </c>
      <c r="K16" s="56">
        <v>0</v>
      </c>
      <c r="L16" s="57">
        <f t="shared" si="2"/>
        <v>0</v>
      </c>
      <c r="M16" s="56">
        <v>0.5</v>
      </c>
      <c r="N16" s="57">
        <f t="shared" si="3"/>
        <v>3.6363636363636362E-2</v>
      </c>
    </row>
    <row r="17" spans="5:14" ht="20.25" customHeight="1" x14ac:dyDescent="0.3">
      <c r="E17" s="90"/>
      <c r="F17" s="91">
        <v>1</v>
      </c>
      <c r="G17" s="92" t="s">
        <v>78</v>
      </c>
      <c r="H17" s="93">
        <f>SUM(H6:H16)</f>
        <v>0.77909090909090917</v>
      </c>
      <c r="I17" s="92" t="s">
        <v>83</v>
      </c>
      <c r="J17" s="93">
        <f>SUM(J6:J16)</f>
        <v>0.74690909090909097</v>
      </c>
      <c r="K17" s="92" t="s">
        <v>84</v>
      </c>
      <c r="L17" s="93">
        <f>SUM(L6:L16)</f>
        <v>0.78272727272727272</v>
      </c>
      <c r="M17" s="92" t="s">
        <v>85</v>
      </c>
      <c r="N17" s="93">
        <f>SUM(N6:N16)</f>
        <v>0.84363636363636352</v>
      </c>
    </row>
    <row r="18" spans="5:14" ht="20.25" customHeight="1" x14ac:dyDescent="0.25">
      <c r="E18" s="87"/>
      <c r="F18" s="66"/>
      <c r="G18" s="96" t="s">
        <v>79</v>
      </c>
      <c r="H18" s="97">
        <f>ROUND(H17/5,2)*5</f>
        <v>0.8</v>
      </c>
      <c r="I18" s="96" t="s">
        <v>80</v>
      </c>
      <c r="J18" s="97">
        <f>ROUND(J17/5,2)*5</f>
        <v>0.75</v>
      </c>
      <c r="K18" s="96" t="s">
        <v>81</v>
      </c>
      <c r="L18" s="97">
        <f>ROUND(L17/5,2)*5</f>
        <v>0.8</v>
      </c>
      <c r="M18" s="96" t="s">
        <v>82</v>
      </c>
      <c r="N18" s="97">
        <f>ROUND(N17/5,2)*5</f>
        <v>0.85000000000000009</v>
      </c>
    </row>
    <row r="19" spans="5:14" ht="20.25" customHeight="1" x14ac:dyDescent="0.2">
      <c r="E19" s="94"/>
      <c r="F19" s="67"/>
      <c r="G19" s="74" t="s">
        <v>86</v>
      </c>
      <c r="H19" s="68">
        <f>RANK(H18,$H$18:$N$18)</f>
        <v>2</v>
      </c>
      <c r="I19" s="40" t="s">
        <v>86</v>
      </c>
      <c r="J19" s="68">
        <f>RANK(J18,$H$18:$N$18)</f>
        <v>4</v>
      </c>
      <c r="K19" s="74" t="s">
        <v>86</v>
      </c>
      <c r="L19" s="68">
        <f>RANK(L18,$H$18:$N$18)</f>
        <v>2</v>
      </c>
      <c r="M19" s="40" t="s">
        <v>86</v>
      </c>
      <c r="N19" s="68">
        <f>RANK(N18,$H$18:$N$18)</f>
        <v>1</v>
      </c>
    </row>
    <row r="20" spans="5:14" ht="25.5" customHeight="1" x14ac:dyDescent="0.2"/>
    <row r="22" spans="5:14" x14ac:dyDescent="0.2">
      <c r="F22" s="17"/>
      <c r="H22" s="89"/>
    </row>
  </sheetData>
  <mergeCells count="5">
    <mergeCell ref="G4:H4"/>
    <mergeCell ref="I4:J4"/>
    <mergeCell ref="K4:L4"/>
    <mergeCell ref="M4:N4"/>
    <mergeCell ref="Q8:R8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E1:S22"/>
  <sheetViews>
    <sheetView showGridLines="0" zoomScale="130" zoomScaleNormal="130" workbookViewId="0">
      <selection activeCell="G15" sqref="G15"/>
    </sheetView>
  </sheetViews>
  <sheetFormatPr baseColWidth="10" defaultRowHeight="14.25" x14ac:dyDescent="0.2"/>
  <cols>
    <col min="1" max="4" width="11.42578125" style="11"/>
    <col min="5" max="5" width="24.7109375" style="11" customWidth="1"/>
    <col min="6" max="6" width="10.140625" style="11" bestFit="1" customWidth="1"/>
    <col min="7" max="14" width="10.140625" style="11" customWidth="1"/>
    <col min="15" max="16384" width="11.42578125" style="11"/>
  </cols>
  <sheetData>
    <row r="1" spans="5:19" ht="15" x14ac:dyDescent="0.2">
      <c r="E1" s="60" t="s">
        <v>7</v>
      </c>
    </row>
    <row r="3" spans="5:19" x14ac:dyDescent="0.2">
      <c r="E3" s="83"/>
      <c r="F3" s="61"/>
      <c r="G3" s="61"/>
      <c r="H3" s="61"/>
      <c r="I3" s="61"/>
      <c r="J3" s="61"/>
      <c r="K3" s="61"/>
      <c r="L3" s="61"/>
      <c r="M3" s="61"/>
      <c r="N3" s="62"/>
    </row>
    <row r="4" spans="5:19" ht="15" x14ac:dyDescent="0.25">
      <c r="E4" s="50"/>
      <c r="F4" s="63"/>
      <c r="G4" s="154" t="s">
        <v>59</v>
      </c>
      <c r="H4" s="155"/>
      <c r="I4" s="154" t="s">
        <v>60</v>
      </c>
      <c r="J4" s="155"/>
      <c r="K4" s="154" t="s">
        <v>61</v>
      </c>
      <c r="L4" s="155"/>
      <c r="M4" s="154" t="s">
        <v>62</v>
      </c>
      <c r="N4" s="155"/>
    </row>
    <row r="5" spans="5:19" ht="21" customHeight="1" x14ac:dyDescent="0.25">
      <c r="E5" s="64" t="s">
        <v>56</v>
      </c>
      <c r="F5" s="51" t="s">
        <v>63</v>
      </c>
      <c r="G5" s="52" t="s">
        <v>64</v>
      </c>
      <c r="H5" s="51" t="s">
        <v>65</v>
      </c>
      <c r="I5" s="52" t="s">
        <v>66</v>
      </c>
      <c r="J5" s="51" t="s">
        <v>67</v>
      </c>
      <c r="K5" s="52" t="s">
        <v>68</v>
      </c>
      <c r="L5" s="51" t="s">
        <v>69</v>
      </c>
      <c r="M5" s="52" t="s">
        <v>70</v>
      </c>
      <c r="N5" s="59" t="s">
        <v>71</v>
      </c>
    </row>
    <row r="6" spans="5:19" ht="21" customHeight="1" x14ac:dyDescent="0.2">
      <c r="E6" s="65" t="s">
        <v>20</v>
      </c>
      <c r="F6" s="69">
        <v>0.25</v>
      </c>
      <c r="G6" s="54">
        <v>0.62</v>
      </c>
      <c r="H6" s="55">
        <f>G6*F6</f>
        <v>0.155</v>
      </c>
      <c r="I6" s="54">
        <v>0.78</v>
      </c>
      <c r="J6" s="55">
        <f>I6*F6</f>
        <v>0.19500000000000001</v>
      </c>
      <c r="K6" s="54">
        <v>0.98</v>
      </c>
      <c r="L6" s="55">
        <f>K6*F6</f>
        <v>0.245</v>
      </c>
      <c r="M6" s="54">
        <v>0.94</v>
      </c>
      <c r="N6" s="55">
        <f>M6*F6</f>
        <v>0.23499999999999999</v>
      </c>
      <c r="P6" s="12"/>
      <c r="Q6" s="12"/>
      <c r="R6" s="12"/>
      <c r="S6" s="12"/>
    </row>
    <row r="7" spans="5:19" ht="21" customHeight="1" x14ac:dyDescent="0.2">
      <c r="E7" s="65" t="s">
        <v>14</v>
      </c>
      <c r="F7" s="70">
        <v>0.214</v>
      </c>
      <c r="G7" s="56">
        <v>1</v>
      </c>
      <c r="H7" s="57">
        <f t="shared" ref="H7:H11" si="0">G7*F7</f>
        <v>0.214</v>
      </c>
      <c r="I7" s="56">
        <v>0.7</v>
      </c>
      <c r="J7" s="57">
        <f t="shared" ref="J7:J12" si="1">I7*F7</f>
        <v>0.14979999999999999</v>
      </c>
      <c r="K7" s="56">
        <v>0.65</v>
      </c>
      <c r="L7" s="57">
        <f t="shared" ref="L7:L12" si="2">K7*F7</f>
        <v>0.1391</v>
      </c>
      <c r="M7" s="56">
        <v>0.75</v>
      </c>
      <c r="N7" s="57">
        <f t="shared" ref="N7:N12" si="3">M7*F7</f>
        <v>0.1605</v>
      </c>
    </row>
    <row r="8" spans="5:19" ht="21" customHeight="1" x14ac:dyDescent="0.2">
      <c r="E8" s="65" t="s">
        <v>15</v>
      </c>
      <c r="F8" s="70">
        <v>0.17899999999999999</v>
      </c>
      <c r="G8" s="56">
        <v>1</v>
      </c>
      <c r="H8" s="57">
        <f t="shared" si="0"/>
        <v>0.17899999999999999</v>
      </c>
      <c r="I8" s="56">
        <v>0.8</v>
      </c>
      <c r="J8" s="57">
        <f t="shared" si="1"/>
        <v>0.14319999999999999</v>
      </c>
      <c r="K8" s="56">
        <v>0.6</v>
      </c>
      <c r="L8" s="57">
        <f t="shared" si="2"/>
        <v>0.1074</v>
      </c>
      <c r="M8" s="56">
        <v>0.7</v>
      </c>
      <c r="N8" s="57">
        <f t="shared" si="3"/>
        <v>0.12529999999999999</v>
      </c>
    </row>
    <row r="9" spans="5:19" ht="21" customHeight="1" x14ac:dyDescent="0.2">
      <c r="E9" s="65" t="s">
        <v>16</v>
      </c>
      <c r="F9" s="70">
        <v>7.0999999999999994E-2</v>
      </c>
      <c r="G9" s="56">
        <v>1</v>
      </c>
      <c r="H9" s="57">
        <f t="shared" si="0"/>
        <v>7.0999999999999994E-2</v>
      </c>
      <c r="I9" s="56">
        <v>0.75</v>
      </c>
      <c r="J9" s="57">
        <f t="shared" si="1"/>
        <v>5.3249999999999992E-2</v>
      </c>
      <c r="K9" s="56">
        <v>0.6</v>
      </c>
      <c r="L9" s="57">
        <f t="shared" si="2"/>
        <v>4.2599999999999992E-2</v>
      </c>
      <c r="M9" s="56">
        <v>0.8</v>
      </c>
      <c r="N9" s="57">
        <f t="shared" si="3"/>
        <v>5.6799999999999996E-2</v>
      </c>
    </row>
    <row r="10" spans="5:19" ht="21" customHeight="1" x14ac:dyDescent="0.2">
      <c r="E10" s="65" t="s">
        <v>58</v>
      </c>
      <c r="F10" s="70">
        <v>3.5999999999999997E-2</v>
      </c>
      <c r="G10" s="56">
        <v>1</v>
      </c>
      <c r="H10" s="57">
        <f t="shared" si="0"/>
        <v>3.5999999999999997E-2</v>
      </c>
      <c r="I10" s="56">
        <v>0.5</v>
      </c>
      <c r="J10" s="57">
        <f t="shared" si="1"/>
        <v>1.7999999999999999E-2</v>
      </c>
      <c r="K10" s="56">
        <v>0</v>
      </c>
      <c r="L10" s="57">
        <f t="shared" si="2"/>
        <v>0</v>
      </c>
      <c r="M10" s="56">
        <v>0.5</v>
      </c>
      <c r="N10" s="57">
        <f t="shared" si="3"/>
        <v>1.7999999999999999E-2</v>
      </c>
    </row>
    <row r="11" spans="5:19" ht="21" customHeight="1" x14ac:dyDescent="0.2">
      <c r="E11" s="65" t="s">
        <v>57</v>
      </c>
      <c r="F11" s="70">
        <v>0.107</v>
      </c>
      <c r="G11" s="56">
        <v>1</v>
      </c>
      <c r="H11" s="57">
        <f t="shared" si="0"/>
        <v>0.107</v>
      </c>
      <c r="I11" s="56">
        <v>0.5</v>
      </c>
      <c r="J11" s="57">
        <f t="shared" si="1"/>
        <v>5.3499999999999999E-2</v>
      </c>
      <c r="K11" s="56">
        <v>0</v>
      </c>
      <c r="L11" s="57">
        <f t="shared" si="2"/>
        <v>0</v>
      </c>
      <c r="M11" s="56">
        <v>0.5</v>
      </c>
      <c r="N11" s="57">
        <f t="shared" si="3"/>
        <v>5.3499999999999999E-2</v>
      </c>
    </row>
    <row r="12" spans="5:19" ht="21" customHeight="1" x14ac:dyDescent="0.2">
      <c r="E12" s="65" t="s">
        <v>72</v>
      </c>
      <c r="F12" s="70">
        <v>0.14299999999999999</v>
      </c>
      <c r="G12" s="56">
        <v>1</v>
      </c>
      <c r="H12" s="57">
        <f>G12*F12</f>
        <v>0.14299999999999999</v>
      </c>
      <c r="I12" s="56">
        <v>0.2</v>
      </c>
      <c r="J12" s="57">
        <f t="shared" si="1"/>
        <v>2.86E-2</v>
      </c>
      <c r="K12" s="56">
        <v>0.2</v>
      </c>
      <c r="L12" s="57">
        <f t="shared" si="2"/>
        <v>2.86E-2</v>
      </c>
      <c r="M12" s="56">
        <v>0.6</v>
      </c>
      <c r="N12" s="57">
        <f t="shared" si="3"/>
        <v>8.5799999999999987E-2</v>
      </c>
    </row>
    <row r="13" spans="5:19" ht="21" customHeight="1" x14ac:dyDescent="0.3">
      <c r="E13" s="90"/>
      <c r="F13" s="91">
        <f>SUM(F6:F12)</f>
        <v>1</v>
      </c>
      <c r="G13" s="95" t="s">
        <v>78</v>
      </c>
      <c r="H13" s="93">
        <f>SUM(H2:H12)</f>
        <v>0.90500000000000003</v>
      </c>
      <c r="I13" s="92" t="s">
        <v>83</v>
      </c>
      <c r="J13" s="93">
        <f>SUM(J2:J12)</f>
        <v>0.64134999999999998</v>
      </c>
      <c r="K13" s="92" t="s">
        <v>84</v>
      </c>
      <c r="L13" s="93">
        <f>SUM(L2:L12)</f>
        <v>0.56269999999999998</v>
      </c>
      <c r="M13" s="92" t="s">
        <v>85</v>
      </c>
      <c r="N13" s="93">
        <f>SUM(N2:N12)</f>
        <v>0.73489999999999989</v>
      </c>
    </row>
    <row r="14" spans="5:19" ht="21" customHeight="1" thickBot="1" x14ac:dyDescent="0.3">
      <c r="E14" s="87"/>
      <c r="F14" s="66"/>
      <c r="G14" s="88" t="s">
        <v>79</v>
      </c>
      <c r="H14" s="58">
        <f>ROUND(H13/5,2)*5</f>
        <v>0.89999999999999991</v>
      </c>
      <c r="I14" s="88" t="s">
        <v>80</v>
      </c>
      <c r="J14" s="58">
        <f>ROUND(J13/5,2)*5</f>
        <v>0.65</v>
      </c>
      <c r="K14" s="88" t="s">
        <v>81</v>
      </c>
      <c r="L14" s="58">
        <f>ROUND(L13/5,2)*5</f>
        <v>0.55000000000000004</v>
      </c>
      <c r="M14" s="88" t="s">
        <v>82</v>
      </c>
      <c r="N14" s="58">
        <f>ROUND(N13/5,2)*5</f>
        <v>0.75</v>
      </c>
    </row>
    <row r="15" spans="5:19" ht="21" customHeight="1" thickTop="1" x14ac:dyDescent="0.2">
      <c r="E15" s="94"/>
      <c r="F15" s="67"/>
      <c r="G15" s="74" t="s">
        <v>86</v>
      </c>
      <c r="H15" s="68">
        <f>RANK(H14,$H$14:$N$14)</f>
        <v>1</v>
      </c>
      <c r="I15" s="40" t="s">
        <v>86</v>
      </c>
      <c r="J15" s="68">
        <f>RANK(J14,$H$14:$N$14)</f>
        <v>3</v>
      </c>
      <c r="K15" s="74" t="s">
        <v>86</v>
      </c>
      <c r="L15" s="68">
        <f>RANK(L14,$H$14:$N$14)</f>
        <v>4</v>
      </c>
      <c r="M15" s="40" t="s">
        <v>86</v>
      </c>
      <c r="N15" s="68">
        <f>RANK(N14,$H$14:$N$14)</f>
        <v>2</v>
      </c>
    </row>
    <row r="16" spans="5:19" ht="25.5" customHeight="1" x14ac:dyDescent="0.2"/>
    <row r="18" spans="6:14" x14ac:dyDescent="0.2">
      <c r="F18" s="84"/>
      <c r="H18" s="85"/>
      <c r="J18" s="85"/>
      <c r="L18" s="85"/>
      <c r="N18" s="85"/>
    </row>
    <row r="22" spans="6:14" x14ac:dyDescent="0.2">
      <c r="H22" s="86"/>
      <c r="J22" s="86"/>
      <c r="L22" s="86"/>
      <c r="N22" s="86"/>
    </row>
  </sheetData>
  <mergeCells count="4">
    <mergeCell ref="G4:H4"/>
    <mergeCell ref="I4:J4"/>
    <mergeCell ref="K4:L4"/>
    <mergeCell ref="M4:N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5.6-Abb. alt 5.6 (2)</vt:lpstr>
      <vt:lpstr>Tabelle 9.1</vt:lpstr>
      <vt:lpstr>Tabelle 9.2</vt:lpstr>
      <vt:lpstr>Tabelle 9.3</vt:lpstr>
      <vt:lpstr>Abbildung 9.2</vt:lpstr>
      <vt:lpstr>Abbildung 9.3</vt:lpstr>
      <vt:lpstr>Tabelle 9.4 + 9.5</vt:lpstr>
      <vt:lpstr>Tabelle 9.6</vt:lpstr>
      <vt:lpstr>Tabelle 9.7</vt:lpstr>
      <vt:lpstr>Tabelle 9.6 (Sensitivität3)</vt:lpstr>
      <vt:lpstr>Tabelle 9.7 (Sensitivität)</vt:lpstr>
      <vt:lpstr>Tabelle 9.12 Kapitalwertannuitä</vt:lpstr>
      <vt:lpstr>grafische Gegenüberstellung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2014-09-30T08:10:41Z</cp:lastPrinted>
  <dcterms:created xsi:type="dcterms:W3CDTF">2014-07-08T19:08:59Z</dcterms:created>
  <dcterms:modified xsi:type="dcterms:W3CDTF">2015-09-17T13:19:43Z</dcterms:modified>
</cp:coreProperties>
</file>