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drawings/drawing4.xml" ContentType="application/vnd.openxmlformats-officedocument.drawing+xml"/>
  <Override PartName="/xl/charts/chart3.xml" ContentType="application/vnd.openxmlformats-officedocument.drawingml.chart+xml"/>
  <Override PartName="/xl/drawings/drawing5.xml" ContentType="application/vnd.openxmlformats-officedocument.drawingml.chartshapes+xml"/>
  <Override PartName="/xl/drawings/drawing6.xml" ContentType="application/vnd.openxmlformats-officedocument.drawing+xml"/>
  <Override PartName="/xl/charts/chart4.xml" ContentType="application/vnd.openxmlformats-officedocument.drawingml.chart+xml"/>
  <Override PartName="/xl/drawings/drawing7.xml" ContentType="application/vnd.openxmlformats-officedocument.drawingml.chartshapes+xml"/>
  <Override PartName="/xl/drawings/drawing8.xml" ContentType="application/vnd.openxmlformats-officedocument.drawing+xml"/>
  <Override PartName="/xl/drawings/drawing9.xml" ContentType="application/vnd.openxmlformats-officedocument.drawing+xml"/>
  <Override PartName="/xl/charts/chart5.xml" ContentType="application/vnd.openxmlformats-officedocument.drawingml.chart+xml"/>
  <Override PartName="/xl/drawings/drawing10.xml" ContentType="application/vnd.openxmlformats-officedocument.drawingml.chartshapes+xml"/>
  <Override PartName="/xl/charts/chart6.xml" ContentType="application/vnd.openxmlformats-officedocument.drawingml.chart+xml"/>
  <Override PartName="/xl/drawings/drawing11.xml" ContentType="application/vnd.openxmlformats-officedocument.drawingml.chartshapes+xml"/>
  <Override PartName="/xl/drawings/drawing12.xml" ContentType="application/vnd.openxmlformats-officedocument.drawing+xml"/>
  <Override PartName="/xl/charts/chart7.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20" yWindow="30" windowWidth="7380" windowHeight="4815"/>
  </bookViews>
  <sheets>
    <sheet name="1.2.1 Beispiel" sheetId="2" r:id="rId1"/>
    <sheet name="1.5.3 Rendite vs. Gewinn" sheetId="4" r:id="rId2"/>
    <sheet name="1.6.2.1 Aufzinsung" sheetId="5" r:id="rId3"/>
    <sheet name="1.6.2.1 Abzinsung" sheetId="7" r:id="rId4"/>
    <sheet name="1.6.3 Barwert, Endwert Annuit" sheetId="8" r:id="rId5"/>
    <sheet name="1.6.3 Annuität und Tilgungsplan" sheetId="9" r:id="rId6"/>
    <sheet name="1.6.3 Immobilienkredit" sheetId="10" r:id="rId7"/>
    <sheet name="Aufgabe 1.9" sheetId="11" r:id="rId8"/>
    <sheet name="Aufgabe 1.10" sheetId="13" r:id="rId9"/>
    <sheet name="Aufgabe 1.11" sheetId="15" r:id="rId10"/>
    <sheet name="Aufgabe 1.12" sheetId="16" r:id="rId11"/>
    <sheet name="Aufgabe 1.13" sheetId="17" r:id="rId12"/>
  </sheets>
  <definedNames>
    <definedName name="_xlnm.Print_Area" localSheetId="11">'Aufgabe 1.13'!$A$1:$H$51</definedName>
    <definedName name="_xlnm.Print_Area" localSheetId="7">'Aufgabe 1.9'!$A$1:$H$80</definedName>
    <definedName name="OLE_LINK1" localSheetId="8">'Aufgabe 1.10'!#REF!</definedName>
    <definedName name="OLE_LINK1" localSheetId="9">'Aufgabe 1.11'!#REF!</definedName>
    <definedName name="OLE_LINK1" localSheetId="10">'Aufgabe 1.12'!#REF!</definedName>
    <definedName name="OLE_LINK1" localSheetId="11">'Aufgabe 1.13'!#REF!</definedName>
    <definedName name="OLE_LINK1" localSheetId="7">'Aufgabe 1.9'!$C$5</definedName>
  </definedNames>
  <calcPr calcId="152511"/>
</workbook>
</file>

<file path=xl/calcChain.xml><?xml version="1.0" encoding="utf-8"?>
<calcChain xmlns="http://schemas.openxmlformats.org/spreadsheetml/2006/main">
  <c r="D13" i="13" l="1"/>
  <c r="D43" i="15" l="1"/>
  <c r="D12" i="16"/>
  <c r="D47" i="15"/>
  <c r="E32" i="17" l="1"/>
  <c r="E31" i="17"/>
  <c r="E30" i="17"/>
  <c r="E29" i="17"/>
  <c r="D30" i="17"/>
  <c r="D31" i="17"/>
  <c r="D32" i="17"/>
  <c r="D29" i="17"/>
  <c r="E20" i="17"/>
  <c r="E21" i="17"/>
  <c r="E22" i="17"/>
  <c r="E19" i="17"/>
  <c r="D21" i="17"/>
  <c r="D22" i="17"/>
  <c r="D20" i="17"/>
  <c r="D19" i="17"/>
  <c r="D33" i="16"/>
  <c r="D22" i="16"/>
  <c r="D30" i="15" l="1"/>
  <c r="D26" i="15"/>
  <c r="D15" i="15"/>
  <c r="D11" i="15"/>
  <c r="D36" i="13"/>
  <c r="D24" i="13"/>
  <c r="D11" i="13"/>
  <c r="D6" i="13"/>
  <c r="G51" i="11"/>
  <c r="E51" i="11"/>
  <c r="G41" i="11"/>
  <c r="G42" i="11" s="1"/>
  <c r="G43" i="11" s="1"/>
  <c r="G44" i="11" s="1"/>
  <c r="G45" i="11" s="1"/>
  <c r="G46" i="11" s="1"/>
  <c r="E41" i="11"/>
  <c r="E42" i="11" s="1"/>
  <c r="E43" i="11" s="1"/>
  <c r="E44" i="11" s="1"/>
  <c r="E45" i="11" s="1"/>
  <c r="E46" i="11" s="1"/>
  <c r="G28" i="11"/>
  <c r="G29" i="11" s="1"/>
  <c r="G31" i="11" s="1"/>
  <c r="E28" i="11"/>
  <c r="E29" i="11" s="1"/>
  <c r="E31" i="11" s="1"/>
  <c r="G18" i="11"/>
  <c r="G20" i="11" s="1"/>
  <c r="G33" i="11" s="1"/>
  <c r="E18" i="11"/>
  <c r="E20" i="11" s="1"/>
  <c r="E33" i="11" s="1"/>
  <c r="E78" i="11" l="1"/>
  <c r="G78" i="11"/>
  <c r="E63" i="11"/>
  <c r="E65" i="11" s="1"/>
  <c r="G63" i="11"/>
  <c r="G65" i="11" s="1"/>
  <c r="C5" i="10"/>
  <c r="C8" i="10" s="1"/>
  <c r="E5" i="10"/>
  <c r="C9" i="10" l="1"/>
  <c r="C10" i="10" s="1"/>
  <c r="C11" i="10" s="1"/>
  <c r="C12" i="10" s="1"/>
  <c r="D8" i="10"/>
  <c r="E8" i="10" s="1"/>
  <c r="F8" i="10" s="1"/>
  <c r="B9" i="10" s="1"/>
  <c r="G74" i="11"/>
  <c r="G75" i="11" s="1"/>
  <c r="G73" i="11"/>
  <c r="G72" i="11"/>
  <c r="E74" i="11"/>
  <c r="E73" i="11"/>
  <c r="E72" i="11"/>
  <c r="C13" i="10"/>
  <c r="E75" i="11" l="1"/>
  <c r="D9" i="10"/>
  <c r="E9" i="10" s="1"/>
  <c r="F9" i="10" s="1"/>
  <c r="C14" i="10"/>
  <c r="B10" i="10" l="1"/>
  <c r="C15" i="10"/>
  <c r="D10" i="10" l="1"/>
  <c r="E10" i="10" s="1"/>
  <c r="F10" i="10" s="1"/>
  <c r="C16" i="10"/>
  <c r="B11" i="10" l="1"/>
  <c r="C17" i="10"/>
  <c r="D11" i="10" l="1"/>
  <c r="E11" i="10" s="1"/>
  <c r="F11" i="10" s="1"/>
  <c r="B12" i="10" s="1"/>
  <c r="C18" i="10"/>
  <c r="D12" i="10" l="1"/>
  <c r="E12" i="10" s="1"/>
  <c r="F12" i="10" s="1"/>
  <c r="B13" i="10" s="1"/>
  <c r="C19" i="10"/>
  <c r="D13" i="10" l="1"/>
  <c r="E13" i="10" s="1"/>
  <c r="F13" i="10" s="1"/>
  <c r="B14" i="10" s="1"/>
  <c r="C20" i="10"/>
  <c r="D14" i="10" l="1"/>
  <c r="E14" i="10" s="1"/>
  <c r="F14" i="10" s="1"/>
  <c r="B15" i="10" s="1"/>
  <c r="C21" i="10"/>
  <c r="D15" i="10" l="1"/>
  <c r="E15" i="10" s="1"/>
  <c r="F15" i="10" s="1"/>
  <c r="B16" i="10" s="1"/>
  <c r="C22" i="10"/>
  <c r="D16" i="10" l="1"/>
  <c r="E16" i="10" s="1"/>
  <c r="F16" i="10" s="1"/>
  <c r="B17" i="10" s="1"/>
  <c r="C23" i="10"/>
  <c r="D17" i="10" l="1"/>
  <c r="E17" i="10" s="1"/>
  <c r="F17" i="10" s="1"/>
  <c r="B18" i="10" s="1"/>
  <c r="C24" i="10"/>
  <c r="D18" i="10" l="1"/>
  <c r="E18" i="10" s="1"/>
  <c r="F18" i="10" s="1"/>
  <c r="B19" i="10" s="1"/>
  <c r="C25" i="10"/>
  <c r="D19" i="10" l="1"/>
  <c r="E19" i="10" s="1"/>
  <c r="F19" i="10" s="1"/>
  <c r="C26" i="10"/>
  <c r="B20" i="10" l="1"/>
  <c r="C27" i="10"/>
  <c r="D20" i="10" l="1"/>
  <c r="E20" i="10" s="1"/>
  <c r="F20" i="10" s="1"/>
  <c r="B21" i="10" s="1"/>
  <c r="C28" i="10"/>
  <c r="D21" i="10" l="1"/>
  <c r="E21" i="10" s="1"/>
  <c r="F21" i="10" s="1"/>
  <c r="B22" i="10" s="1"/>
  <c r="C29" i="10"/>
  <c r="D22" i="10" l="1"/>
  <c r="E22" i="10" s="1"/>
  <c r="F22" i="10" s="1"/>
  <c r="B23" i="10" s="1"/>
  <c r="C30" i="10"/>
  <c r="D23" i="10" l="1"/>
  <c r="E23" i="10" s="1"/>
  <c r="F23" i="10" s="1"/>
  <c r="B24" i="10" s="1"/>
  <c r="C31" i="10"/>
  <c r="D24" i="10" l="1"/>
  <c r="E24" i="10" s="1"/>
  <c r="F24" i="10" s="1"/>
  <c r="B25" i="10" s="1"/>
  <c r="C32" i="10"/>
  <c r="D25" i="10" l="1"/>
  <c r="E25" i="10" s="1"/>
  <c r="F25" i="10" s="1"/>
  <c r="C33" i="10"/>
  <c r="B26" i="10" l="1"/>
  <c r="C34" i="10"/>
  <c r="D26" i="10" l="1"/>
  <c r="E26" i="10" s="1"/>
  <c r="F26" i="10" s="1"/>
  <c r="B27" i="10" s="1"/>
  <c r="C35" i="10"/>
  <c r="D27" i="10" l="1"/>
  <c r="E27" i="10" s="1"/>
  <c r="F27" i="10" s="1"/>
  <c r="B28" i="10" s="1"/>
  <c r="C36" i="10"/>
  <c r="D28" i="10" l="1"/>
  <c r="E28" i="10" s="1"/>
  <c r="F28" i="10" s="1"/>
  <c r="B29" i="10" s="1"/>
  <c r="C37" i="10"/>
  <c r="D29" i="10" l="1"/>
  <c r="E29" i="10" s="1"/>
  <c r="F29" i="10" s="1"/>
  <c r="B30" i="10" s="1"/>
  <c r="C38" i="10"/>
  <c r="D30" i="10" l="1"/>
  <c r="E30" i="10" s="1"/>
  <c r="F30" i="10" s="1"/>
  <c r="B31" i="10" s="1"/>
  <c r="C39" i="10"/>
  <c r="D31" i="10" l="1"/>
  <c r="E31" i="10" s="1"/>
  <c r="F31" i="10" s="1"/>
  <c r="B32" i="10" s="1"/>
  <c r="C40" i="10"/>
  <c r="D32" i="10" l="1"/>
  <c r="E32" i="10" s="1"/>
  <c r="F32" i="10" s="1"/>
  <c r="B33" i="10" s="1"/>
  <c r="C41" i="10"/>
  <c r="D33" i="10" l="1"/>
  <c r="E33" i="10" s="1"/>
  <c r="F33" i="10" s="1"/>
  <c r="B34" i="10" s="1"/>
  <c r="C42" i="10"/>
  <c r="D34" i="10" l="1"/>
  <c r="E34" i="10" s="1"/>
  <c r="F34" i="10" s="1"/>
  <c r="C43" i="10"/>
  <c r="B35" i="10" l="1"/>
  <c r="C44" i="10"/>
  <c r="D35" i="10" l="1"/>
  <c r="E35" i="10" s="1"/>
  <c r="F35" i="10" s="1"/>
  <c r="C45" i="10"/>
  <c r="B36" i="10" l="1"/>
  <c r="C46" i="10"/>
  <c r="D36" i="10" l="1"/>
  <c r="E36" i="10" s="1"/>
  <c r="F36" i="10" s="1"/>
  <c r="C47" i="10"/>
  <c r="B37" i="10" l="1"/>
  <c r="C48" i="10"/>
  <c r="D37" i="10" l="1"/>
  <c r="E37" i="10" s="1"/>
  <c r="F37" i="10" s="1"/>
  <c r="C49" i="10"/>
  <c r="B38" i="10" l="1"/>
  <c r="C50" i="10"/>
  <c r="D38" i="10" l="1"/>
  <c r="E38" i="10" s="1"/>
  <c r="F38" i="10" s="1"/>
  <c r="C51" i="10"/>
  <c r="B39" i="10" l="1"/>
  <c r="C52" i="10"/>
  <c r="D39" i="10" l="1"/>
  <c r="E39" i="10" s="1"/>
  <c r="F39" i="10" s="1"/>
  <c r="C53" i="10"/>
  <c r="B40" i="10" l="1"/>
  <c r="C54" i="10"/>
  <c r="D40" i="10" l="1"/>
  <c r="E40" i="10" s="1"/>
  <c r="F40" i="10" s="1"/>
  <c r="C55" i="10"/>
  <c r="B41" i="10" l="1"/>
  <c r="C56" i="10"/>
  <c r="D41" i="10" l="1"/>
  <c r="E41" i="10" s="1"/>
  <c r="F41" i="10" s="1"/>
  <c r="B42" i="10" s="1"/>
  <c r="C57" i="10"/>
  <c r="D42" i="10" l="1"/>
  <c r="E42" i="10" s="1"/>
  <c r="F42" i="10" s="1"/>
  <c r="B43" i="10" s="1"/>
  <c r="C58" i="10"/>
  <c r="D43" i="10" l="1"/>
  <c r="E43" i="10" s="1"/>
  <c r="F43" i="10" s="1"/>
  <c r="B44" i="10" s="1"/>
  <c r="C59" i="10"/>
  <c r="D44" i="10" l="1"/>
  <c r="E44" i="10" s="1"/>
  <c r="F44" i="10" s="1"/>
  <c r="B45" i="10" s="1"/>
  <c r="C60" i="10"/>
  <c r="D45" i="10" l="1"/>
  <c r="E45" i="10" s="1"/>
  <c r="F45" i="10" s="1"/>
  <c r="B46" i="10" s="1"/>
  <c r="C61" i="10"/>
  <c r="D46" i="10" l="1"/>
  <c r="E46" i="10" s="1"/>
  <c r="F46" i="10" s="1"/>
  <c r="B47" i="10" s="1"/>
  <c r="C62" i="10"/>
  <c r="D47" i="10" l="1"/>
  <c r="E47" i="10" s="1"/>
  <c r="F47" i="10" s="1"/>
  <c r="B48" i="10" s="1"/>
  <c r="C63" i="10"/>
  <c r="D48" i="10" l="1"/>
  <c r="E48" i="10" s="1"/>
  <c r="F48" i="10" s="1"/>
  <c r="C64" i="10"/>
  <c r="B49" i="10" l="1"/>
  <c r="C65" i="10"/>
  <c r="D49" i="10" l="1"/>
  <c r="E49" i="10" s="1"/>
  <c r="F49" i="10" s="1"/>
  <c r="C66" i="10"/>
  <c r="B50" i="10" l="1"/>
  <c r="C67" i="10"/>
  <c r="D50" i="10" l="1"/>
  <c r="E50" i="10" s="1"/>
  <c r="F50" i="10" s="1"/>
  <c r="B51" i="10" s="1"/>
  <c r="C68" i="10"/>
  <c r="D51" i="10" l="1"/>
  <c r="E51" i="10" s="1"/>
  <c r="F51" i="10" s="1"/>
  <c r="B52" i="10" s="1"/>
  <c r="C69" i="10"/>
  <c r="D52" i="10" l="1"/>
  <c r="E52" i="10" s="1"/>
  <c r="F52" i="10" s="1"/>
  <c r="B53" i="10" s="1"/>
  <c r="C70" i="10"/>
  <c r="D53" i="10" l="1"/>
  <c r="E53" i="10" s="1"/>
  <c r="F53" i="10" s="1"/>
  <c r="B54" i="10" s="1"/>
  <c r="C71" i="10"/>
  <c r="D54" i="10" l="1"/>
  <c r="E54" i="10" s="1"/>
  <c r="F54" i="10" s="1"/>
  <c r="B55" i="10" s="1"/>
  <c r="C72" i="10"/>
  <c r="D55" i="10" l="1"/>
  <c r="E55" i="10" s="1"/>
  <c r="F55" i="10" s="1"/>
  <c r="B56" i="10" s="1"/>
  <c r="C73" i="10"/>
  <c r="D56" i="10" l="1"/>
  <c r="E56" i="10" s="1"/>
  <c r="F56" i="10" s="1"/>
  <c r="B57" i="10" s="1"/>
  <c r="C74" i="10"/>
  <c r="D57" i="10" l="1"/>
  <c r="E57" i="10" s="1"/>
  <c r="F57" i="10" s="1"/>
  <c r="B58" i="10" s="1"/>
  <c r="C75" i="10"/>
  <c r="D58" i="10" l="1"/>
  <c r="E58" i="10" s="1"/>
  <c r="F58" i="10" s="1"/>
  <c r="B59" i="10" s="1"/>
  <c r="C76" i="10"/>
  <c r="D59" i="10" l="1"/>
  <c r="E59" i="10" s="1"/>
  <c r="F59" i="10" s="1"/>
  <c r="B60" i="10" s="1"/>
  <c r="C77" i="10"/>
  <c r="D60" i="10" l="1"/>
  <c r="E60" i="10" s="1"/>
  <c r="F60" i="10" s="1"/>
  <c r="B61" i="10" s="1"/>
  <c r="C78" i="10"/>
  <c r="D61" i="10" l="1"/>
  <c r="E61" i="10" s="1"/>
  <c r="F61" i="10" s="1"/>
  <c r="B62" i="10" s="1"/>
  <c r="C79" i="10"/>
  <c r="D62" i="10" l="1"/>
  <c r="E62" i="10" s="1"/>
  <c r="F62" i="10" s="1"/>
  <c r="B63" i="10" s="1"/>
  <c r="C80" i="10"/>
  <c r="D63" i="10" l="1"/>
  <c r="E63" i="10" s="1"/>
  <c r="F63" i="10" s="1"/>
  <c r="B64" i="10" s="1"/>
  <c r="C81" i="10"/>
  <c r="D64" i="10" l="1"/>
  <c r="E64" i="10" s="1"/>
  <c r="F64" i="10" s="1"/>
  <c r="B65" i="10" s="1"/>
  <c r="C82" i="10"/>
  <c r="D65" i="10" l="1"/>
  <c r="E65" i="10" s="1"/>
  <c r="F65" i="10" s="1"/>
  <c r="B66" i="10" s="1"/>
  <c r="C83" i="10"/>
  <c r="D66" i="10" l="1"/>
  <c r="E66" i="10" s="1"/>
  <c r="F66" i="10" s="1"/>
  <c r="B67" i="10" s="1"/>
  <c r="C84" i="10"/>
  <c r="D67" i="10" l="1"/>
  <c r="E67" i="10" s="1"/>
  <c r="F67" i="10" s="1"/>
  <c r="B68" i="10" s="1"/>
  <c r="C85" i="10"/>
  <c r="D68" i="10" l="1"/>
  <c r="E68" i="10" s="1"/>
  <c r="F68" i="10" s="1"/>
  <c r="B69" i="10" s="1"/>
  <c r="C86" i="10"/>
  <c r="D69" i="10" l="1"/>
  <c r="E69" i="10" s="1"/>
  <c r="F69" i="10" s="1"/>
  <c r="B70" i="10" s="1"/>
  <c r="C87" i="10"/>
  <c r="D70" i="10" l="1"/>
  <c r="E70" i="10" s="1"/>
  <c r="F70" i="10" s="1"/>
  <c r="B71" i="10" s="1"/>
  <c r="C88" i="10"/>
  <c r="D71" i="10" l="1"/>
  <c r="E71" i="10" s="1"/>
  <c r="F71" i="10" s="1"/>
  <c r="B72" i="10" s="1"/>
  <c r="C89" i="10"/>
  <c r="D72" i="10" l="1"/>
  <c r="E72" i="10" s="1"/>
  <c r="F72" i="10" s="1"/>
  <c r="B73" i="10" s="1"/>
  <c r="C90" i="10"/>
  <c r="D73" i="10" l="1"/>
  <c r="E73" i="10" s="1"/>
  <c r="F73" i="10" s="1"/>
  <c r="B74" i="10" s="1"/>
  <c r="C91" i="10"/>
  <c r="D74" i="10" l="1"/>
  <c r="E74" i="10" s="1"/>
  <c r="F74" i="10" s="1"/>
  <c r="B75" i="10" s="1"/>
  <c r="C92" i="10"/>
  <c r="D75" i="10" l="1"/>
  <c r="E75" i="10" s="1"/>
  <c r="F75" i="10" s="1"/>
  <c r="B76" i="10" s="1"/>
  <c r="C93" i="10"/>
  <c r="D76" i="10" l="1"/>
  <c r="E76" i="10" s="1"/>
  <c r="F76" i="10" s="1"/>
  <c r="B77" i="10" s="1"/>
  <c r="C94" i="10"/>
  <c r="D77" i="10" l="1"/>
  <c r="E77" i="10" s="1"/>
  <c r="F77" i="10" s="1"/>
  <c r="B78" i="10" s="1"/>
  <c r="C95" i="10"/>
  <c r="D78" i="10" l="1"/>
  <c r="E78" i="10" s="1"/>
  <c r="F78" i="10" s="1"/>
  <c r="B79" i="10" s="1"/>
  <c r="C96" i="10"/>
  <c r="D79" i="10" l="1"/>
  <c r="E79" i="10" s="1"/>
  <c r="F79" i="10" s="1"/>
  <c r="B80" i="10" s="1"/>
  <c r="C97" i="10"/>
  <c r="D80" i="10" l="1"/>
  <c r="E80" i="10" s="1"/>
  <c r="F80" i="10" s="1"/>
  <c r="B81" i="10" s="1"/>
  <c r="C98" i="10"/>
  <c r="D81" i="10" l="1"/>
  <c r="E81" i="10" s="1"/>
  <c r="F81" i="10" s="1"/>
  <c r="B82" i="10" s="1"/>
  <c r="C99" i="10"/>
  <c r="D82" i="10" l="1"/>
  <c r="E82" i="10" s="1"/>
  <c r="F82" i="10" s="1"/>
  <c r="B83" i="10" s="1"/>
  <c r="C100" i="10"/>
  <c r="D83" i="10" l="1"/>
  <c r="E83" i="10" s="1"/>
  <c r="F83" i="10" s="1"/>
  <c r="B84" i="10" s="1"/>
  <c r="C101" i="10"/>
  <c r="D84" i="10" l="1"/>
  <c r="E84" i="10" s="1"/>
  <c r="F84" i="10" s="1"/>
  <c r="B85" i="10" s="1"/>
  <c r="C102" i="10"/>
  <c r="D85" i="10" l="1"/>
  <c r="E85" i="10" s="1"/>
  <c r="F85" i="10" s="1"/>
  <c r="B86" i="10" s="1"/>
  <c r="C103" i="10"/>
  <c r="D86" i="10" l="1"/>
  <c r="E86" i="10" s="1"/>
  <c r="F86" i="10" s="1"/>
  <c r="B87" i="10" s="1"/>
  <c r="C104" i="10"/>
  <c r="D87" i="10" l="1"/>
  <c r="E87" i="10" s="1"/>
  <c r="F87" i="10" s="1"/>
  <c r="B88" i="10" s="1"/>
  <c r="C105" i="10"/>
  <c r="D88" i="10" l="1"/>
  <c r="E88" i="10" s="1"/>
  <c r="F88" i="10" s="1"/>
  <c r="B89" i="10" s="1"/>
  <c r="C106" i="10"/>
  <c r="D89" i="10" l="1"/>
  <c r="E89" i="10" s="1"/>
  <c r="F89" i="10" s="1"/>
  <c r="B90" i="10" s="1"/>
  <c r="C107" i="10"/>
  <c r="D90" i="10" l="1"/>
  <c r="E90" i="10" s="1"/>
  <c r="F90" i="10" s="1"/>
  <c r="B91" i="10" s="1"/>
  <c r="C108" i="10"/>
  <c r="D91" i="10" l="1"/>
  <c r="E91" i="10" s="1"/>
  <c r="F91" i="10" s="1"/>
  <c r="B92" i="10" s="1"/>
  <c r="C109" i="10"/>
  <c r="D92" i="10" l="1"/>
  <c r="E92" i="10" s="1"/>
  <c r="F92" i="10" s="1"/>
  <c r="B93" i="10" s="1"/>
  <c r="C110" i="10"/>
  <c r="D93" i="10" l="1"/>
  <c r="E93" i="10" s="1"/>
  <c r="F93" i="10" s="1"/>
  <c r="B94" i="10" s="1"/>
  <c r="C111" i="10"/>
  <c r="D94" i="10" l="1"/>
  <c r="E94" i="10" s="1"/>
  <c r="F94" i="10" s="1"/>
  <c r="B95" i="10" s="1"/>
  <c r="C112" i="10"/>
  <c r="D95" i="10" l="1"/>
  <c r="E95" i="10" s="1"/>
  <c r="F95" i="10" s="1"/>
  <c r="B96" i="10" s="1"/>
  <c r="C113" i="10"/>
  <c r="D96" i="10" l="1"/>
  <c r="E96" i="10" s="1"/>
  <c r="F96" i="10" s="1"/>
  <c r="B97" i="10" s="1"/>
  <c r="C114" i="10"/>
  <c r="D97" i="10" l="1"/>
  <c r="E97" i="10" s="1"/>
  <c r="F97" i="10" s="1"/>
  <c r="B98" i="10" s="1"/>
  <c r="C115" i="10"/>
  <c r="D98" i="10" l="1"/>
  <c r="E98" i="10" s="1"/>
  <c r="F98" i="10" s="1"/>
  <c r="B99" i="10" s="1"/>
  <c r="C116" i="10"/>
  <c r="D99" i="10" l="1"/>
  <c r="E99" i="10" s="1"/>
  <c r="F99" i="10" s="1"/>
  <c r="B100" i="10" s="1"/>
  <c r="C117" i="10"/>
  <c r="D100" i="10" l="1"/>
  <c r="E100" i="10" s="1"/>
  <c r="F100" i="10" s="1"/>
  <c r="B101" i="10" s="1"/>
  <c r="C118" i="10"/>
  <c r="D101" i="10" l="1"/>
  <c r="E101" i="10" s="1"/>
  <c r="F101" i="10" s="1"/>
  <c r="B102" i="10" s="1"/>
  <c r="C119" i="10"/>
  <c r="D102" i="10" l="1"/>
  <c r="E102" i="10" s="1"/>
  <c r="F102" i="10" s="1"/>
  <c r="B103" i="10" s="1"/>
  <c r="C120" i="10"/>
  <c r="D103" i="10" l="1"/>
  <c r="E103" i="10" s="1"/>
  <c r="F103" i="10" s="1"/>
  <c r="B104" i="10" s="1"/>
  <c r="C121" i="10"/>
  <c r="D104" i="10" l="1"/>
  <c r="E104" i="10" s="1"/>
  <c r="F104" i="10" s="1"/>
  <c r="B105" i="10" s="1"/>
  <c r="C122" i="10"/>
  <c r="D105" i="10" l="1"/>
  <c r="E105" i="10" s="1"/>
  <c r="F105" i="10" s="1"/>
  <c r="B106" i="10" s="1"/>
  <c r="C123" i="10"/>
  <c r="D106" i="10" l="1"/>
  <c r="E106" i="10" s="1"/>
  <c r="F106" i="10" s="1"/>
  <c r="B107" i="10" s="1"/>
  <c r="C124" i="10"/>
  <c r="D107" i="10" l="1"/>
  <c r="E107" i="10" s="1"/>
  <c r="F107" i="10" s="1"/>
  <c r="B108" i="10" s="1"/>
  <c r="C125" i="10"/>
  <c r="D108" i="10" l="1"/>
  <c r="E108" i="10" s="1"/>
  <c r="F108" i="10" s="1"/>
  <c r="B109" i="10" s="1"/>
  <c r="C126" i="10"/>
  <c r="D109" i="10" l="1"/>
  <c r="E109" i="10" s="1"/>
  <c r="F109" i="10" s="1"/>
  <c r="B110" i="10" s="1"/>
  <c r="C127" i="10"/>
  <c r="D110" i="10" l="1"/>
  <c r="E110" i="10" s="1"/>
  <c r="F110" i="10" s="1"/>
  <c r="B111" i="10" s="1"/>
  <c r="C128" i="10"/>
  <c r="D111" i="10" l="1"/>
  <c r="E111" i="10" s="1"/>
  <c r="F111" i="10" s="1"/>
  <c r="B112" i="10" s="1"/>
  <c r="C129" i="10"/>
  <c r="D112" i="10" l="1"/>
  <c r="E112" i="10" s="1"/>
  <c r="F112" i="10" s="1"/>
  <c r="B113" i="10" s="1"/>
  <c r="C130" i="10"/>
  <c r="D113" i="10" l="1"/>
  <c r="E113" i="10" s="1"/>
  <c r="F113" i="10" s="1"/>
  <c r="B114" i="10" s="1"/>
  <c r="C131" i="10"/>
  <c r="D114" i="10" l="1"/>
  <c r="E114" i="10" s="1"/>
  <c r="F114" i="10" s="1"/>
  <c r="B115" i="10" s="1"/>
  <c r="C132" i="10"/>
  <c r="D115" i="10" l="1"/>
  <c r="E115" i="10" s="1"/>
  <c r="F115" i="10" s="1"/>
  <c r="B116" i="10" s="1"/>
  <c r="C133" i="10"/>
  <c r="D116" i="10" l="1"/>
  <c r="E116" i="10" s="1"/>
  <c r="F116" i="10" s="1"/>
  <c r="B117" i="10" s="1"/>
  <c r="C134" i="10"/>
  <c r="D117" i="10" l="1"/>
  <c r="E117" i="10" s="1"/>
  <c r="F117" i="10" s="1"/>
  <c r="B118" i="10" s="1"/>
  <c r="C135" i="10"/>
  <c r="D118" i="10" l="1"/>
  <c r="E118" i="10" s="1"/>
  <c r="F118" i="10" s="1"/>
  <c r="B119" i="10" s="1"/>
  <c r="C136" i="10"/>
  <c r="D119" i="10" l="1"/>
  <c r="E119" i="10" s="1"/>
  <c r="F119" i="10" s="1"/>
  <c r="B120" i="10" s="1"/>
  <c r="C137" i="10"/>
  <c r="D120" i="10" l="1"/>
  <c r="E120" i="10" s="1"/>
  <c r="F120" i="10" s="1"/>
  <c r="B121" i="10" s="1"/>
  <c r="C138" i="10"/>
  <c r="D121" i="10" l="1"/>
  <c r="E121" i="10" s="1"/>
  <c r="F121" i="10" s="1"/>
  <c r="B122" i="10" s="1"/>
  <c r="C139" i="10"/>
  <c r="D122" i="10" l="1"/>
  <c r="E122" i="10" s="1"/>
  <c r="F122" i="10" s="1"/>
  <c r="B123" i="10" s="1"/>
  <c r="C140" i="10"/>
  <c r="D123" i="10" l="1"/>
  <c r="E123" i="10" s="1"/>
  <c r="F123" i="10" s="1"/>
  <c r="B124" i="10" s="1"/>
  <c r="C141" i="10"/>
  <c r="D124" i="10" l="1"/>
  <c r="E124" i="10" s="1"/>
  <c r="F124" i="10" s="1"/>
  <c r="B125" i="10" s="1"/>
  <c r="C142" i="10"/>
  <c r="D125" i="10" l="1"/>
  <c r="E125" i="10" s="1"/>
  <c r="F125" i="10" s="1"/>
  <c r="B126" i="10" s="1"/>
  <c r="C143" i="10"/>
  <c r="D126" i="10" l="1"/>
  <c r="E126" i="10" s="1"/>
  <c r="F126" i="10" s="1"/>
  <c r="B127" i="10" s="1"/>
  <c r="C144" i="10"/>
  <c r="D127" i="10" l="1"/>
  <c r="E127" i="10" s="1"/>
  <c r="F127" i="10" s="1"/>
  <c r="B128" i="10" s="1"/>
  <c r="C145" i="10"/>
  <c r="D128" i="10" l="1"/>
  <c r="E128" i="10" s="1"/>
  <c r="F128" i="10" s="1"/>
  <c r="B129" i="10" s="1"/>
  <c r="C146" i="10"/>
  <c r="D129" i="10" l="1"/>
  <c r="E129" i="10" s="1"/>
  <c r="F129" i="10" s="1"/>
  <c r="B130" i="10" s="1"/>
  <c r="C147" i="10"/>
  <c r="D130" i="10" l="1"/>
  <c r="E130" i="10" s="1"/>
  <c r="F130" i="10" s="1"/>
  <c r="B131" i="10" s="1"/>
  <c r="C148" i="10"/>
  <c r="D131" i="10" l="1"/>
  <c r="E131" i="10" s="1"/>
  <c r="F131" i="10" s="1"/>
  <c r="B132" i="10" s="1"/>
  <c r="C149" i="10"/>
  <c r="D132" i="10" l="1"/>
  <c r="E132" i="10" s="1"/>
  <c r="F132" i="10" s="1"/>
  <c r="B133" i="10" s="1"/>
  <c r="C150" i="10"/>
  <c r="D133" i="10" l="1"/>
  <c r="E133" i="10" s="1"/>
  <c r="F133" i="10" s="1"/>
  <c r="B134" i="10" s="1"/>
  <c r="C151" i="10"/>
  <c r="D134" i="10" l="1"/>
  <c r="E134" i="10" s="1"/>
  <c r="F134" i="10" s="1"/>
  <c r="B135" i="10" s="1"/>
  <c r="C152" i="10"/>
  <c r="D135" i="10" l="1"/>
  <c r="E135" i="10" s="1"/>
  <c r="F135" i="10" s="1"/>
  <c r="B136" i="10" s="1"/>
  <c r="C153" i="10"/>
  <c r="D136" i="10" l="1"/>
  <c r="E136" i="10" s="1"/>
  <c r="F136" i="10" s="1"/>
  <c r="B137" i="10" s="1"/>
  <c r="C154" i="10"/>
  <c r="D137" i="10" l="1"/>
  <c r="E137" i="10" s="1"/>
  <c r="F137" i="10" s="1"/>
  <c r="B138" i="10" s="1"/>
  <c r="C155" i="10"/>
  <c r="D138" i="10" l="1"/>
  <c r="E138" i="10" s="1"/>
  <c r="F138" i="10" s="1"/>
  <c r="B139" i="10" s="1"/>
  <c r="C156" i="10"/>
  <c r="D139" i="10" l="1"/>
  <c r="E139" i="10" s="1"/>
  <c r="F139" i="10" s="1"/>
  <c r="B140" i="10" s="1"/>
  <c r="C157" i="10"/>
  <c r="D140" i="10" l="1"/>
  <c r="E140" i="10" s="1"/>
  <c r="F140" i="10" s="1"/>
  <c r="B141" i="10" s="1"/>
  <c r="C158" i="10"/>
  <c r="D141" i="10" l="1"/>
  <c r="E141" i="10" s="1"/>
  <c r="F141" i="10" s="1"/>
  <c r="B142" i="10" s="1"/>
  <c r="C159" i="10"/>
  <c r="D142" i="10" l="1"/>
  <c r="E142" i="10" s="1"/>
  <c r="F142" i="10" s="1"/>
  <c r="B143" i="10" s="1"/>
  <c r="C160" i="10"/>
  <c r="D143" i="10" l="1"/>
  <c r="E143" i="10" s="1"/>
  <c r="F143" i="10" s="1"/>
  <c r="B144" i="10" s="1"/>
  <c r="C161" i="10"/>
  <c r="D144" i="10" l="1"/>
  <c r="E144" i="10" s="1"/>
  <c r="F144" i="10" s="1"/>
  <c r="B145" i="10" s="1"/>
  <c r="C162" i="10"/>
  <c r="D145" i="10" l="1"/>
  <c r="E145" i="10" s="1"/>
  <c r="F145" i="10" s="1"/>
  <c r="B146" i="10" s="1"/>
  <c r="C163" i="10"/>
  <c r="D146" i="10" l="1"/>
  <c r="E146" i="10" s="1"/>
  <c r="F146" i="10" s="1"/>
  <c r="B147" i="10" s="1"/>
  <c r="C164" i="10"/>
  <c r="D147" i="10" l="1"/>
  <c r="E147" i="10" s="1"/>
  <c r="F147" i="10" s="1"/>
  <c r="B148" i="10" s="1"/>
  <c r="C165" i="10"/>
  <c r="D148" i="10" l="1"/>
  <c r="E148" i="10" s="1"/>
  <c r="F148" i="10" s="1"/>
  <c r="C166" i="10"/>
  <c r="B149" i="10" l="1"/>
  <c r="C167" i="10"/>
  <c r="D149" i="10" l="1"/>
  <c r="E149" i="10" s="1"/>
  <c r="F149" i="10" s="1"/>
  <c r="B150" i="10" s="1"/>
  <c r="C168" i="10"/>
  <c r="D150" i="10" l="1"/>
  <c r="E150" i="10" s="1"/>
  <c r="F150" i="10" s="1"/>
  <c r="B151" i="10" s="1"/>
  <c r="C169" i="10"/>
  <c r="D151" i="10" l="1"/>
  <c r="E151" i="10" s="1"/>
  <c r="F151" i="10" s="1"/>
  <c r="B152" i="10" s="1"/>
  <c r="C170" i="10"/>
  <c r="D152" i="10" l="1"/>
  <c r="E152" i="10" s="1"/>
  <c r="F152" i="10" s="1"/>
  <c r="B153" i="10" s="1"/>
  <c r="C171" i="10"/>
  <c r="D153" i="10" l="1"/>
  <c r="E153" i="10" s="1"/>
  <c r="F153" i="10" s="1"/>
  <c r="B154" i="10" s="1"/>
  <c r="C172" i="10"/>
  <c r="D154" i="10" l="1"/>
  <c r="E154" i="10" s="1"/>
  <c r="F154" i="10" s="1"/>
  <c r="B155" i="10" s="1"/>
  <c r="C173" i="10"/>
  <c r="D155" i="10" l="1"/>
  <c r="E155" i="10" s="1"/>
  <c r="F155" i="10" s="1"/>
  <c r="B156" i="10" s="1"/>
  <c r="C174" i="10"/>
  <c r="D156" i="10" l="1"/>
  <c r="E156" i="10" s="1"/>
  <c r="F156" i="10" s="1"/>
  <c r="B157" i="10" s="1"/>
  <c r="C175" i="10"/>
  <c r="D157" i="10" l="1"/>
  <c r="E157" i="10" s="1"/>
  <c r="F157" i="10" s="1"/>
  <c r="B158" i="10" s="1"/>
  <c r="C176" i="10"/>
  <c r="D158" i="10" l="1"/>
  <c r="E158" i="10" s="1"/>
  <c r="F158" i="10" s="1"/>
  <c r="B159" i="10" s="1"/>
  <c r="C177" i="10"/>
  <c r="D159" i="10" l="1"/>
  <c r="E159" i="10" s="1"/>
  <c r="F159" i="10" s="1"/>
  <c r="B160" i="10" s="1"/>
  <c r="C178" i="10"/>
  <c r="D160" i="10" l="1"/>
  <c r="E160" i="10" s="1"/>
  <c r="F160" i="10" s="1"/>
  <c r="B161" i="10" s="1"/>
  <c r="C179" i="10"/>
  <c r="D161" i="10" l="1"/>
  <c r="E161" i="10" s="1"/>
  <c r="F161" i="10" s="1"/>
  <c r="B162" i="10" s="1"/>
  <c r="C180" i="10"/>
  <c r="D162" i="10" l="1"/>
  <c r="E162" i="10" s="1"/>
  <c r="F162" i="10" s="1"/>
  <c r="B163" i="10" s="1"/>
  <c r="C181" i="10"/>
  <c r="D163" i="10" l="1"/>
  <c r="E163" i="10" s="1"/>
  <c r="F163" i="10" s="1"/>
  <c r="B164" i="10" s="1"/>
  <c r="C182" i="10"/>
  <c r="D164" i="10" l="1"/>
  <c r="E164" i="10" s="1"/>
  <c r="F164" i="10" s="1"/>
  <c r="B165" i="10" s="1"/>
  <c r="C183" i="10"/>
  <c r="D165" i="10" l="1"/>
  <c r="E165" i="10" s="1"/>
  <c r="F165" i="10" s="1"/>
  <c r="B166" i="10" s="1"/>
  <c r="C184" i="10"/>
  <c r="D166" i="10" l="1"/>
  <c r="E166" i="10" s="1"/>
  <c r="F166" i="10" s="1"/>
  <c r="B167" i="10" s="1"/>
  <c r="C185" i="10"/>
  <c r="D167" i="10" l="1"/>
  <c r="E167" i="10" s="1"/>
  <c r="F167" i="10" s="1"/>
  <c r="B168" i="10" s="1"/>
  <c r="C186" i="10"/>
  <c r="D168" i="10" l="1"/>
  <c r="E168" i="10" s="1"/>
  <c r="F168" i="10" s="1"/>
  <c r="B169" i="10" s="1"/>
  <c r="C187" i="10"/>
  <c r="D169" i="10" l="1"/>
  <c r="E169" i="10" s="1"/>
  <c r="F169" i="10" s="1"/>
  <c r="B170" i="10" s="1"/>
  <c r="C188" i="10"/>
  <c r="D170" i="10" l="1"/>
  <c r="E170" i="10" s="1"/>
  <c r="F170" i="10" s="1"/>
  <c r="B171" i="10" s="1"/>
  <c r="C189" i="10"/>
  <c r="D171" i="10" l="1"/>
  <c r="E171" i="10" s="1"/>
  <c r="F171" i="10" s="1"/>
  <c r="B172" i="10" s="1"/>
  <c r="C190" i="10"/>
  <c r="D172" i="10" l="1"/>
  <c r="E172" i="10" s="1"/>
  <c r="F172" i="10" s="1"/>
  <c r="B173" i="10" s="1"/>
  <c r="C191" i="10"/>
  <c r="D173" i="10" l="1"/>
  <c r="E173" i="10" s="1"/>
  <c r="F173" i="10" s="1"/>
  <c r="B174" i="10" s="1"/>
  <c r="C192" i="10"/>
  <c r="D174" i="10" l="1"/>
  <c r="E174" i="10" s="1"/>
  <c r="F174" i="10" s="1"/>
  <c r="B175" i="10" s="1"/>
  <c r="C193" i="10"/>
  <c r="D175" i="10" l="1"/>
  <c r="E175" i="10" s="1"/>
  <c r="F175" i="10" s="1"/>
  <c r="B176" i="10" s="1"/>
  <c r="C194" i="10"/>
  <c r="D176" i="10" l="1"/>
  <c r="E176" i="10" s="1"/>
  <c r="F176" i="10" s="1"/>
  <c r="B177" i="10" s="1"/>
  <c r="C195" i="10"/>
  <c r="D177" i="10" l="1"/>
  <c r="E177" i="10" s="1"/>
  <c r="F177" i="10" s="1"/>
  <c r="B178" i="10" s="1"/>
  <c r="C196" i="10"/>
  <c r="D178" i="10" l="1"/>
  <c r="E178" i="10" s="1"/>
  <c r="F178" i="10" s="1"/>
  <c r="B179" i="10" s="1"/>
  <c r="C197" i="10"/>
  <c r="D179" i="10" l="1"/>
  <c r="E179" i="10" s="1"/>
  <c r="F179" i="10" s="1"/>
  <c r="B180" i="10" s="1"/>
  <c r="C198" i="10"/>
  <c r="D180" i="10" l="1"/>
  <c r="E180" i="10" s="1"/>
  <c r="F180" i="10" s="1"/>
  <c r="B181" i="10" s="1"/>
  <c r="C199" i="10"/>
  <c r="D181" i="10" l="1"/>
  <c r="E181" i="10" s="1"/>
  <c r="F181" i="10" s="1"/>
  <c r="B182" i="10" s="1"/>
  <c r="C200" i="10"/>
  <c r="D182" i="10" l="1"/>
  <c r="E182" i="10" s="1"/>
  <c r="F182" i="10" s="1"/>
  <c r="B183" i="10" s="1"/>
  <c r="C201" i="10"/>
  <c r="D183" i="10" l="1"/>
  <c r="E183" i="10" s="1"/>
  <c r="F183" i="10" s="1"/>
  <c r="B184" i="10" s="1"/>
  <c r="C202" i="10"/>
  <c r="D184" i="10" l="1"/>
  <c r="E184" i="10" s="1"/>
  <c r="F184" i="10" s="1"/>
  <c r="B185" i="10" s="1"/>
  <c r="C203" i="10"/>
  <c r="D185" i="10" l="1"/>
  <c r="E185" i="10" s="1"/>
  <c r="F185" i="10" s="1"/>
  <c r="B186" i="10" s="1"/>
  <c r="C204" i="10"/>
  <c r="D186" i="10" l="1"/>
  <c r="E186" i="10" s="1"/>
  <c r="F186" i="10" s="1"/>
  <c r="B187" i="10" s="1"/>
  <c r="C205" i="10"/>
  <c r="D187" i="10" l="1"/>
  <c r="E187" i="10" s="1"/>
  <c r="F187" i="10" s="1"/>
  <c r="B188" i="10" s="1"/>
  <c r="C206" i="10"/>
  <c r="D188" i="10" l="1"/>
  <c r="E188" i="10" s="1"/>
  <c r="F188" i="10" s="1"/>
  <c r="B189" i="10" s="1"/>
  <c r="C207" i="10"/>
  <c r="D189" i="10" l="1"/>
  <c r="E189" i="10" s="1"/>
  <c r="F189" i="10" s="1"/>
  <c r="B190" i="10" s="1"/>
  <c r="C208" i="10"/>
  <c r="D190" i="10" l="1"/>
  <c r="E190" i="10" s="1"/>
  <c r="F190" i="10" s="1"/>
  <c r="B191" i="10" s="1"/>
  <c r="C209" i="10"/>
  <c r="D191" i="10" l="1"/>
  <c r="E191" i="10" s="1"/>
  <c r="F191" i="10" s="1"/>
  <c r="B192" i="10" s="1"/>
  <c r="C210" i="10"/>
  <c r="D192" i="10" l="1"/>
  <c r="E192" i="10" s="1"/>
  <c r="F192" i="10" s="1"/>
  <c r="B193" i="10" s="1"/>
  <c r="C211" i="10"/>
  <c r="D193" i="10" l="1"/>
  <c r="E193" i="10" s="1"/>
  <c r="F193" i="10" s="1"/>
  <c r="B194" i="10" s="1"/>
  <c r="C212" i="10"/>
  <c r="D194" i="10" l="1"/>
  <c r="E194" i="10" s="1"/>
  <c r="F194" i="10" s="1"/>
  <c r="B195" i="10" s="1"/>
  <c r="C213" i="10"/>
  <c r="D195" i="10" l="1"/>
  <c r="E195" i="10" s="1"/>
  <c r="F195" i="10" s="1"/>
  <c r="B196" i="10" s="1"/>
  <c r="C214" i="10"/>
  <c r="D196" i="10" l="1"/>
  <c r="E196" i="10" s="1"/>
  <c r="F196" i="10" s="1"/>
  <c r="B197" i="10" s="1"/>
  <c r="C215" i="10"/>
  <c r="D197" i="10" l="1"/>
  <c r="E197" i="10" s="1"/>
  <c r="F197" i="10" s="1"/>
  <c r="B198" i="10" s="1"/>
  <c r="C216" i="10"/>
  <c r="D198" i="10" l="1"/>
  <c r="E198" i="10" s="1"/>
  <c r="F198" i="10" s="1"/>
  <c r="B199" i="10" s="1"/>
  <c r="C217" i="10"/>
  <c r="D199" i="10" l="1"/>
  <c r="E199" i="10" s="1"/>
  <c r="F199" i="10" s="1"/>
  <c r="B200" i="10" s="1"/>
  <c r="C218" i="10"/>
  <c r="D200" i="10" l="1"/>
  <c r="E200" i="10" s="1"/>
  <c r="F200" i="10" s="1"/>
  <c r="B201" i="10" s="1"/>
  <c r="C219" i="10"/>
  <c r="D201" i="10" l="1"/>
  <c r="E201" i="10" s="1"/>
  <c r="F201" i="10" s="1"/>
  <c r="B202" i="10" s="1"/>
  <c r="C220" i="10"/>
  <c r="D202" i="10" l="1"/>
  <c r="E202" i="10" s="1"/>
  <c r="F202" i="10" s="1"/>
  <c r="B203" i="10" s="1"/>
  <c r="C221" i="10"/>
  <c r="D203" i="10" l="1"/>
  <c r="E203" i="10" s="1"/>
  <c r="F203" i="10" s="1"/>
  <c r="B204" i="10" s="1"/>
  <c r="C222" i="10"/>
  <c r="D204" i="10" l="1"/>
  <c r="E204" i="10" s="1"/>
  <c r="F204" i="10" s="1"/>
  <c r="B205" i="10" s="1"/>
  <c r="C223" i="10"/>
  <c r="D205" i="10" l="1"/>
  <c r="E205" i="10" s="1"/>
  <c r="F205" i="10" s="1"/>
  <c r="B206" i="10" s="1"/>
  <c r="C224" i="10"/>
  <c r="D206" i="10" l="1"/>
  <c r="E206" i="10" s="1"/>
  <c r="F206" i="10" s="1"/>
  <c r="B207" i="10" s="1"/>
  <c r="C225" i="10"/>
  <c r="D207" i="10" l="1"/>
  <c r="E207" i="10" s="1"/>
  <c r="F207" i="10" s="1"/>
  <c r="B208" i="10" s="1"/>
  <c r="C226" i="10"/>
  <c r="D208" i="10" l="1"/>
  <c r="E208" i="10" s="1"/>
  <c r="F208" i="10" s="1"/>
  <c r="B209" i="10" s="1"/>
  <c r="C227" i="10"/>
  <c r="D209" i="10" l="1"/>
  <c r="E209" i="10" s="1"/>
  <c r="F209" i="10" s="1"/>
  <c r="B210" i="10" s="1"/>
  <c r="C228" i="10"/>
  <c r="D210" i="10" l="1"/>
  <c r="E210" i="10" s="1"/>
  <c r="F210" i="10" s="1"/>
  <c r="B211" i="10" s="1"/>
  <c r="C229" i="10"/>
  <c r="D211" i="10" l="1"/>
  <c r="E211" i="10" s="1"/>
  <c r="F211" i="10" s="1"/>
  <c r="B212" i="10" s="1"/>
  <c r="C230" i="10"/>
  <c r="D212" i="10" l="1"/>
  <c r="E212" i="10" s="1"/>
  <c r="F212" i="10" s="1"/>
  <c r="B213" i="10" s="1"/>
  <c r="C231" i="10"/>
  <c r="D213" i="10" l="1"/>
  <c r="E213" i="10" s="1"/>
  <c r="F213" i="10" s="1"/>
  <c r="B214" i="10" s="1"/>
  <c r="C232" i="10"/>
  <c r="D214" i="10" l="1"/>
  <c r="E214" i="10" s="1"/>
  <c r="F214" i="10" s="1"/>
  <c r="B215" i="10" s="1"/>
  <c r="C233" i="10"/>
  <c r="D215" i="10" l="1"/>
  <c r="E215" i="10" s="1"/>
  <c r="F215" i="10" s="1"/>
  <c r="B216" i="10" s="1"/>
  <c r="C234" i="10"/>
  <c r="D216" i="10" l="1"/>
  <c r="E216" i="10" s="1"/>
  <c r="F216" i="10" s="1"/>
  <c r="B217" i="10" s="1"/>
  <c r="C235" i="10"/>
  <c r="D217" i="10" l="1"/>
  <c r="E217" i="10" s="1"/>
  <c r="F217" i="10" s="1"/>
  <c r="B218" i="10" s="1"/>
  <c r="C236" i="10"/>
  <c r="D218" i="10" l="1"/>
  <c r="E218" i="10" s="1"/>
  <c r="F218" i="10" s="1"/>
  <c r="B219" i="10" s="1"/>
  <c r="C237" i="10"/>
  <c r="D219" i="10" l="1"/>
  <c r="E219" i="10" s="1"/>
  <c r="F219" i="10" s="1"/>
  <c r="B220" i="10" s="1"/>
  <c r="C238" i="10"/>
  <c r="D220" i="10" l="1"/>
  <c r="E220" i="10" s="1"/>
  <c r="F220" i="10" s="1"/>
  <c r="B221" i="10" s="1"/>
  <c r="C239" i="10"/>
  <c r="D221" i="10" l="1"/>
  <c r="E221" i="10" s="1"/>
  <c r="F221" i="10" s="1"/>
  <c r="B222" i="10" s="1"/>
  <c r="C240" i="10"/>
  <c r="D222" i="10" l="1"/>
  <c r="E222" i="10" s="1"/>
  <c r="F222" i="10" s="1"/>
  <c r="B223" i="10" s="1"/>
  <c r="C241" i="10"/>
  <c r="D223" i="10" l="1"/>
  <c r="E223" i="10" s="1"/>
  <c r="F223" i="10" s="1"/>
  <c r="B224" i="10" s="1"/>
  <c r="C242" i="10"/>
  <c r="D224" i="10" l="1"/>
  <c r="E224" i="10" s="1"/>
  <c r="F224" i="10" s="1"/>
  <c r="B225" i="10" s="1"/>
  <c r="C243" i="10"/>
  <c r="D225" i="10" l="1"/>
  <c r="E225" i="10" s="1"/>
  <c r="F225" i="10" s="1"/>
  <c r="B226" i="10" s="1"/>
  <c r="C244" i="10"/>
  <c r="D226" i="10" l="1"/>
  <c r="E226" i="10" s="1"/>
  <c r="F226" i="10" s="1"/>
  <c r="B227" i="10" s="1"/>
  <c r="C245" i="10"/>
  <c r="D227" i="10" l="1"/>
  <c r="E227" i="10" s="1"/>
  <c r="F227" i="10" s="1"/>
  <c r="B228" i="10" s="1"/>
  <c r="C246" i="10"/>
  <c r="D228" i="10" l="1"/>
  <c r="E228" i="10" s="1"/>
  <c r="F228" i="10" s="1"/>
  <c r="B229" i="10" s="1"/>
  <c r="C247" i="10"/>
  <c r="D229" i="10" l="1"/>
  <c r="E229" i="10" s="1"/>
  <c r="F229" i="10" s="1"/>
  <c r="B230" i="10" s="1"/>
  <c r="C248" i="10"/>
  <c r="D230" i="10" l="1"/>
  <c r="E230" i="10" s="1"/>
  <c r="F230" i="10" s="1"/>
  <c r="B231" i="10" s="1"/>
  <c r="C249" i="10"/>
  <c r="D231" i="10" l="1"/>
  <c r="E231" i="10" s="1"/>
  <c r="F231" i="10" s="1"/>
  <c r="B232" i="10" s="1"/>
  <c r="C250" i="10"/>
  <c r="D232" i="10" l="1"/>
  <c r="E232" i="10" s="1"/>
  <c r="F232" i="10" s="1"/>
  <c r="B233" i="10" s="1"/>
  <c r="C251" i="10"/>
  <c r="D233" i="10" l="1"/>
  <c r="E233" i="10" s="1"/>
  <c r="F233" i="10" s="1"/>
  <c r="B234" i="10" s="1"/>
  <c r="C252" i="10"/>
  <c r="D234" i="10" l="1"/>
  <c r="E234" i="10" s="1"/>
  <c r="F234" i="10" s="1"/>
  <c r="B235" i="10" s="1"/>
  <c r="C253" i="10"/>
  <c r="D235" i="10" l="1"/>
  <c r="E235" i="10" s="1"/>
  <c r="F235" i="10" s="1"/>
  <c r="B236" i="10" s="1"/>
  <c r="C254" i="10"/>
  <c r="D236" i="10" l="1"/>
  <c r="E236" i="10" s="1"/>
  <c r="F236" i="10" s="1"/>
  <c r="B237" i="10" s="1"/>
  <c r="C255" i="10"/>
  <c r="D237" i="10" l="1"/>
  <c r="E237" i="10" s="1"/>
  <c r="F237" i="10" s="1"/>
  <c r="B238" i="10" s="1"/>
  <c r="C256" i="10"/>
  <c r="D238" i="10" l="1"/>
  <c r="E238" i="10" s="1"/>
  <c r="F238" i="10" s="1"/>
  <c r="B239" i="10" s="1"/>
  <c r="C257" i="10"/>
  <c r="D239" i="10" l="1"/>
  <c r="E239" i="10" s="1"/>
  <c r="F239" i="10" s="1"/>
  <c r="B240" i="10" s="1"/>
  <c r="C258" i="10"/>
  <c r="D240" i="10" l="1"/>
  <c r="E240" i="10" s="1"/>
  <c r="F240" i="10" s="1"/>
  <c r="B241" i="10" s="1"/>
  <c r="C259" i="10"/>
  <c r="D241" i="10" l="1"/>
  <c r="E241" i="10" s="1"/>
  <c r="F241" i="10" s="1"/>
  <c r="B242" i="10" s="1"/>
  <c r="C260" i="10"/>
  <c r="D242" i="10" l="1"/>
  <c r="E242" i="10" s="1"/>
  <c r="F242" i="10" s="1"/>
  <c r="B243" i="10" s="1"/>
  <c r="C261" i="10"/>
  <c r="D243" i="10" l="1"/>
  <c r="E243" i="10" s="1"/>
  <c r="F243" i="10" s="1"/>
  <c r="B244" i="10" s="1"/>
  <c r="C262" i="10"/>
  <c r="D244" i="10" l="1"/>
  <c r="E244" i="10" s="1"/>
  <c r="F244" i="10" s="1"/>
  <c r="B245" i="10" s="1"/>
  <c r="C263" i="10"/>
  <c r="D245" i="10" l="1"/>
  <c r="E245" i="10" s="1"/>
  <c r="F245" i="10" s="1"/>
  <c r="B246" i="10" s="1"/>
  <c r="C264" i="10"/>
  <c r="D246" i="10" l="1"/>
  <c r="E246" i="10" s="1"/>
  <c r="F246" i="10" s="1"/>
  <c r="B247" i="10" s="1"/>
  <c r="C265" i="10"/>
  <c r="D247" i="10" l="1"/>
  <c r="E247" i="10" s="1"/>
  <c r="F247" i="10" s="1"/>
  <c r="B248" i="10" s="1"/>
  <c r="C266" i="10"/>
  <c r="D248" i="10" l="1"/>
  <c r="E248" i="10" s="1"/>
  <c r="F248" i="10" s="1"/>
  <c r="B249" i="10" s="1"/>
  <c r="C267" i="10"/>
  <c r="D249" i="10" l="1"/>
  <c r="E249" i="10" s="1"/>
  <c r="F249" i="10" s="1"/>
  <c r="B250" i="10" s="1"/>
  <c r="C268" i="10"/>
  <c r="D250" i="10" l="1"/>
  <c r="E250" i="10" s="1"/>
  <c r="F250" i="10" s="1"/>
  <c r="B251" i="10" s="1"/>
  <c r="C269" i="10"/>
  <c r="D251" i="10" l="1"/>
  <c r="E251" i="10" s="1"/>
  <c r="F251" i="10" s="1"/>
  <c r="B252" i="10" s="1"/>
  <c r="C270" i="10"/>
  <c r="D252" i="10" l="1"/>
  <c r="E252" i="10" s="1"/>
  <c r="F252" i="10" s="1"/>
  <c r="B253" i="10" s="1"/>
  <c r="C271" i="10"/>
  <c r="D253" i="10" l="1"/>
  <c r="E253" i="10" s="1"/>
  <c r="F253" i="10" s="1"/>
  <c r="B254" i="10" s="1"/>
  <c r="C272" i="10"/>
  <c r="D254" i="10" l="1"/>
  <c r="E254" i="10" s="1"/>
  <c r="F254" i="10" s="1"/>
  <c r="B255" i="10" s="1"/>
  <c r="C273" i="10"/>
  <c r="D255" i="10" l="1"/>
  <c r="E255" i="10" s="1"/>
  <c r="F255" i="10" s="1"/>
  <c r="B256" i="10" s="1"/>
  <c r="C274" i="10"/>
  <c r="D256" i="10" l="1"/>
  <c r="E256" i="10" s="1"/>
  <c r="F256" i="10" s="1"/>
  <c r="B257" i="10" s="1"/>
  <c r="C275" i="10"/>
  <c r="D257" i="10" l="1"/>
  <c r="E257" i="10" s="1"/>
  <c r="F257" i="10" s="1"/>
  <c r="B258" i="10" s="1"/>
  <c r="C276" i="10"/>
  <c r="D258" i="10" l="1"/>
  <c r="E258" i="10" s="1"/>
  <c r="F258" i="10" s="1"/>
  <c r="B259" i="10" s="1"/>
  <c r="C277" i="10"/>
  <c r="D259" i="10" l="1"/>
  <c r="E259" i="10" s="1"/>
  <c r="F259" i="10" s="1"/>
  <c r="B260" i="10" s="1"/>
  <c r="C278" i="10"/>
  <c r="D260" i="10" l="1"/>
  <c r="E260" i="10" s="1"/>
  <c r="F260" i="10" s="1"/>
  <c r="B261" i="10" s="1"/>
  <c r="C279" i="10"/>
  <c r="D261" i="10" l="1"/>
  <c r="E261" i="10" s="1"/>
  <c r="F261" i="10" s="1"/>
  <c r="B262" i="10" s="1"/>
  <c r="C280" i="10"/>
  <c r="D262" i="10" l="1"/>
  <c r="E262" i="10" s="1"/>
  <c r="F262" i="10" s="1"/>
  <c r="B263" i="10" s="1"/>
  <c r="C281" i="10"/>
  <c r="D263" i="10" l="1"/>
  <c r="E263" i="10" s="1"/>
  <c r="F263" i="10" s="1"/>
  <c r="B264" i="10" s="1"/>
  <c r="C282" i="10"/>
  <c r="D264" i="10" l="1"/>
  <c r="E264" i="10" s="1"/>
  <c r="F264" i="10" s="1"/>
  <c r="B265" i="10" s="1"/>
  <c r="C283" i="10"/>
  <c r="D265" i="10" l="1"/>
  <c r="E265" i="10" s="1"/>
  <c r="F265" i="10" s="1"/>
  <c r="B266" i="10" s="1"/>
  <c r="C284" i="10"/>
  <c r="D266" i="10" l="1"/>
  <c r="E266" i="10" s="1"/>
  <c r="F266" i="10" s="1"/>
  <c r="B267" i="10" s="1"/>
  <c r="C285" i="10"/>
  <c r="D267" i="10" l="1"/>
  <c r="E267" i="10" s="1"/>
  <c r="F267" i="10" s="1"/>
  <c r="B268" i="10" s="1"/>
  <c r="C286" i="10"/>
  <c r="D268" i="10" l="1"/>
  <c r="E268" i="10" s="1"/>
  <c r="F268" i="10" s="1"/>
  <c r="B269" i="10" s="1"/>
  <c r="C287" i="10"/>
  <c r="D269" i="10" l="1"/>
  <c r="E269" i="10" s="1"/>
  <c r="F269" i="10" s="1"/>
  <c r="B270" i="10" s="1"/>
  <c r="C288" i="10"/>
  <c r="D270" i="10" l="1"/>
  <c r="E270" i="10" s="1"/>
  <c r="F270" i="10" s="1"/>
  <c r="B271" i="10" s="1"/>
  <c r="C289" i="10"/>
  <c r="D271" i="10" l="1"/>
  <c r="E271" i="10" s="1"/>
  <c r="F271" i="10" s="1"/>
  <c r="B272" i="10" s="1"/>
  <c r="C290" i="10"/>
  <c r="D272" i="10" l="1"/>
  <c r="E272" i="10" s="1"/>
  <c r="F272" i="10" s="1"/>
  <c r="B273" i="10" s="1"/>
  <c r="C291" i="10"/>
  <c r="D273" i="10" l="1"/>
  <c r="E273" i="10" s="1"/>
  <c r="F273" i="10" s="1"/>
  <c r="B274" i="10" s="1"/>
  <c r="C292" i="10"/>
  <c r="D274" i="10" l="1"/>
  <c r="E274" i="10" s="1"/>
  <c r="F274" i="10" s="1"/>
  <c r="B275" i="10" s="1"/>
  <c r="C293" i="10"/>
  <c r="D275" i="10" l="1"/>
  <c r="E275" i="10" s="1"/>
  <c r="F275" i="10" s="1"/>
  <c r="B276" i="10" s="1"/>
  <c r="C294" i="10"/>
  <c r="D276" i="10" l="1"/>
  <c r="E276" i="10" s="1"/>
  <c r="F276" i="10" s="1"/>
  <c r="B277" i="10" s="1"/>
  <c r="C295" i="10"/>
  <c r="D277" i="10" l="1"/>
  <c r="E277" i="10" s="1"/>
  <c r="F277" i="10" s="1"/>
  <c r="B278" i="10" s="1"/>
  <c r="C296" i="10"/>
  <c r="D278" i="10" l="1"/>
  <c r="E278" i="10" s="1"/>
  <c r="F278" i="10" s="1"/>
  <c r="B279" i="10" s="1"/>
  <c r="C297" i="10"/>
  <c r="D279" i="10" l="1"/>
  <c r="E279" i="10" s="1"/>
  <c r="F279" i="10" s="1"/>
  <c r="B280" i="10" s="1"/>
  <c r="C298" i="10"/>
  <c r="D280" i="10" l="1"/>
  <c r="E280" i="10" s="1"/>
  <c r="F280" i="10" s="1"/>
  <c r="B281" i="10" s="1"/>
  <c r="C299" i="10"/>
  <c r="D281" i="10" l="1"/>
  <c r="E281" i="10" s="1"/>
  <c r="F281" i="10" s="1"/>
  <c r="B282" i="10" s="1"/>
  <c r="C300" i="10"/>
  <c r="D282" i="10" l="1"/>
  <c r="E282" i="10" s="1"/>
  <c r="F282" i="10" s="1"/>
  <c r="B283" i="10" s="1"/>
  <c r="C301" i="10"/>
  <c r="D283" i="10" l="1"/>
  <c r="E283" i="10" s="1"/>
  <c r="F283" i="10" s="1"/>
  <c r="B284" i="10" s="1"/>
  <c r="C302" i="10"/>
  <c r="D284" i="10" l="1"/>
  <c r="E284" i="10" s="1"/>
  <c r="F284" i="10" s="1"/>
  <c r="B285" i="10" s="1"/>
  <c r="C303" i="10"/>
  <c r="D285" i="10" l="1"/>
  <c r="E285" i="10" s="1"/>
  <c r="F285" i="10" s="1"/>
  <c r="B286" i="10" s="1"/>
  <c r="C304" i="10"/>
  <c r="D286" i="10" l="1"/>
  <c r="E286" i="10" s="1"/>
  <c r="F286" i="10" s="1"/>
  <c r="B287" i="10" s="1"/>
  <c r="C305" i="10"/>
  <c r="D287" i="10" l="1"/>
  <c r="E287" i="10" s="1"/>
  <c r="F287" i="10" s="1"/>
  <c r="B288" i="10" s="1"/>
  <c r="C306" i="10"/>
  <c r="D288" i="10" l="1"/>
  <c r="E288" i="10" s="1"/>
  <c r="F288" i="10" s="1"/>
  <c r="B289" i="10" s="1"/>
  <c r="C307" i="10"/>
  <c r="D289" i="10" l="1"/>
  <c r="E289" i="10" s="1"/>
  <c r="F289" i="10" s="1"/>
  <c r="B290" i="10" s="1"/>
  <c r="C308" i="10"/>
  <c r="D290" i="10" l="1"/>
  <c r="E290" i="10" s="1"/>
  <c r="F290" i="10" s="1"/>
  <c r="B291" i="10" s="1"/>
  <c r="C309" i="10"/>
  <c r="D291" i="10" l="1"/>
  <c r="E291" i="10" s="1"/>
  <c r="F291" i="10" s="1"/>
  <c r="B292" i="10" s="1"/>
  <c r="C310" i="10"/>
  <c r="D292" i="10" l="1"/>
  <c r="E292" i="10" s="1"/>
  <c r="F292" i="10" s="1"/>
  <c r="B293" i="10" s="1"/>
  <c r="C311" i="10"/>
  <c r="D293" i="10" l="1"/>
  <c r="E293" i="10" s="1"/>
  <c r="F293" i="10" s="1"/>
  <c r="B294" i="10" s="1"/>
  <c r="C312" i="10"/>
  <c r="D294" i="10" l="1"/>
  <c r="E294" i="10" s="1"/>
  <c r="F294" i="10" s="1"/>
  <c r="B295" i="10" s="1"/>
  <c r="C313" i="10"/>
  <c r="D295" i="10" l="1"/>
  <c r="E295" i="10" s="1"/>
  <c r="F295" i="10" s="1"/>
  <c r="B296" i="10" s="1"/>
  <c r="C314" i="10"/>
  <c r="D296" i="10" l="1"/>
  <c r="E296" i="10" s="1"/>
  <c r="F296" i="10" s="1"/>
  <c r="B297" i="10" s="1"/>
  <c r="C315" i="10"/>
  <c r="D297" i="10" l="1"/>
  <c r="E297" i="10" s="1"/>
  <c r="F297" i="10" s="1"/>
  <c r="B298" i="10" s="1"/>
  <c r="C316" i="10"/>
  <c r="D298" i="10" l="1"/>
  <c r="E298" i="10" s="1"/>
  <c r="F298" i="10" s="1"/>
  <c r="B299" i="10" s="1"/>
  <c r="C317" i="10"/>
  <c r="D299" i="10" l="1"/>
  <c r="E299" i="10" s="1"/>
  <c r="F299" i="10" s="1"/>
  <c r="B300" i="10" s="1"/>
  <c r="C318" i="10"/>
  <c r="D300" i="10" l="1"/>
  <c r="E300" i="10" s="1"/>
  <c r="F300" i="10" s="1"/>
  <c r="B301" i="10" s="1"/>
  <c r="C319" i="10"/>
  <c r="D301" i="10" l="1"/>
  <c r="E301" i="10" s="1"/>
  <c r="F301" i="10" s="1"/>
  <c r="B302" i="10" s="1"/>
  <c r="C320" i="10"/>
  <c r="D302" i="10" l="1"/>
  <c r="E302" i="10" s="1"/>
  <c r="F302" i="10" s="1"/>
  <c r="B303" i="10" s="1"/>
  <c r="C321" i="10"/>
  <c r="D303" i="10" l="1"/>
  <c r="E303" i="10" s="1"/>
  <c r="F303" i="10" s="1"/>
  <c r="B304" i="10" s="1"/>
  <c r="C322" i="10"/>
  <c r="D304" i="10" l="1"/>
  <c r="E304" i="10" s="1"/>
  <c r="F304" i="10" s="1"/>
  <c r="C323" i="10"/>
  <c r="B305" i="10" l="1"/>
  <c r="C324" i="10"/>
  <c r="D305" i="10" l="1"/>
  <c r="E305" i="10" s="1"/>
  <c r="F305" i="10" s="1"/>
  <c r="B306" i="10" s="1"/>
  <c r="C325" i="10"/>
  <c r="D306" i="10" l="1"/>
  <c r="E306" i="10" s="1"/>
  <c r="F306" i="10" s="1"/>
  <c r="B307" i="10" s="1"/>
  <c r="C326" i="10"/>
  <c r="D307" i="10" l="1"/>
  <c r="E307" i="10" s="1"/>
  <c r="F307" i="10" s="1"/>
  <c r="B308" i="10" s="1"/>
  <c r="C327" i="10"/>
  <c r="D308" i="10" l="1"/>
  <c r="E308" i="10" s="1"/>
  <c r="F308" i="10" s="1"/>
  <c r="B309" i="10" s="1"/>
  <c r="C328" i="10"/>
  <c r="D309" i="10" l="1"/>
  <c r="E309" i="10" s="1"/>
  <c r="F309" i="10" s="1"/>
  <c r="B310" i="10" s="1"/>
  <c r="C329" i="10"/>
  <c r="D310" i="10" l="1"/>
  <c r="E310" i="10" s="1"/>
  <c r="F310" i="10" s="1"/>
  <c r="B311" i="10" s="1"/>
  <c r="C330" i="10"/>
  <c r="D311" i="10" l="1"/>
  <c r="E311" i="10" s="1"/>
  <c r="F311" i="10" s="1"/>
  <c r="C331" i="10"/>
  <c r="B312" i="10" l="1"/>
  <c r="C332" i="10"/>
  <c r="D312" i="10" l="1"/>
  <c r="E312" i="10" s="1"/>
  <c r="F312" i="10" s="1"/>
  <c r="C333" i="10"/>
  <c r="B313" i="10" l="1"/>
  <c r="C334" i="10"/>
  <c r="D313" i="10" l="1"/>
  <c r="E313" i="10" s="1"/>
  <c r="F313" i="10" s="1"/>
  <c r="C335" i="10"/>
  <c r="B314" i="10" l="1"/>
  <c r="C336" i="10"/>
  <c r="D314" i="10" l="1"/>
  <c r="E314" i="10" s="1"/>
  <c r="F314" i="10" s="1"/>
  <c r="C337" i="10"/>
  <c r="B315" i="10" l="1"/>
  <c r="C338" i="10"/>
  <c r="D315" i="10" l="1"/>
  <c r="E315" i="10" s="1"/>
  <c r="F315" i="10" s="1"/>
  <c r="B316" i="10" s="1"/>
  <c r="C339" i="10"/>
  <c r="D316" i="10" l="1"/>
  <c r="E316" i="10" s="1"/>
  <c r="F316" i="10" s="1"/>
  <c r="B317" i="10" s="1"/>
  <c r="C340" i="10"/>
  <c r="D317" i="10" l="1"/>
  <c r="E317" i="10" s="1"/>
  <c r="F317" i="10" s="1"/>
  <c r="B318" i="10" s="1"/>
  <c r="C341" i="10"/>
  <c r="D318" i="10" l="1"/>
  <c r="E318" i="10" s="1"/>
  <c r="F318" i="10" s="1"/>
  <c r="B319" i="10" s="1"/>
  <c r="C342" i="10"/>
  <c r="D319" i="10" l="1"/>
  <c r="E319" i="10" s="1"/>
  <c r="F319" i="10" s="1"/>
  <c r="B320" i="10" s="1"/>
  <c r="C343" i="10"/>
  <c r="D320" i="10" l="1"/>
  <c r="E320" i="10" s="1"/>
  <c r="F320" i="10" s="1"/>
  <c r="B321" i="10" s="1"/>
  <c r="C344" i="10"/>
  <c r="D321" i="10" l="1"/>
  <c r="E321" i="10" s="1"/>
  <c r="F321" i="10" s="1"/>
  <c r="B322" i="10" s="1"/>
  <c r="C345" i="10"/>
  <c r="D322" i="10" l="1"/>
  <c r="E322" i="10" s="1"/>
  <c r="F322" i="10" s="1"/>
  <c r="B323" i="10" s="1"/>
  <c r="C346" i="10"/>
  <c r="D323" i="10" l="1"/>
  <c r="E323" i="10" s="1"/>
  <c r="F323" i="10" s="1"/>
  <c r="B324" i="10" s="1"/>
  <c r="C347" i="10"/>
  <c r="D324" i="10" l="1"/>
  <c r="E324" i="10" s="1"/>
  <c r="F324" i="10" s="1"/>
  <c r="B325" i="10" s="1"/>
  <c r="C348" i="10"/>
  <c r="D325" i="10" l="1"/>
  <c r="E325" i="10" s="1"/>
  <c r="F325" i="10" s="1"/>
  <c r="B326" i="10" s="1"/>
  <c r="C349" i="10"/>
  <c r="D326" i="10" l="1"/>
  <c r="E326" i="10" s="1"/>
  <c r="F326" i="10" s="1"/>
  <c r="B327" i="10" s="1"/>
  <c r="C350" i="10"/>
  <c r="D327" i="10" l="1"/>
  <c r="E327" i="10" s="1"/>
  <c r="F327" i="10" s="1"/>
  <c r="B328" i="10" s="1"/>
  <c r="C351" i="10"/>
  <c r="D328" i="10" l="1"/>
  <c r="E328" i="10" s="1"/>
  <c r="F328" i="10" s="1"/>
  <c r="B329" i="10" s="1"/>
  <c r="C352" i="10"/>
  <c r="D329" i="10" l="1"/>
  <c r="E329" i="10" s="1"/>
  <c r="F329" i="10" s="1"/>
  <c r="B330" i="10" s="1"/>
  <c r="C353" i="10"/>
  <c r="D330" i="10" l="1"/>
  <c r="E330" i="10" s="1"/>
  <c r="F330" i="10" s="1"/>
  <c r="B331" i="10" s="1"/>
  <c r="C354" i="10"/>
  <c r="D331" i="10" l="1"/>
  <c r="E331" i="10" s="1"/>
  <c r="F331" i="10" s="1"/>
  <c r="B332" i="10" s="1"/>
  <c r="C355" i="10"/>
  <c r="D332" i="10" l="1"/>
  <c r="E332" i="10" s="1"/>
  <c r="F332" i="10" s="1"/>
  <c r="B333" i="10" s="1"/>
  <c r="C356" i="10"/>
  <c r="D333" i="10" l="1"/>
  <c r="E333" i="10" s="1"/>
  <c r="F333" i="10" s="1"/>
  <c r="B334" i="10" s="1"/>
  <c r="C357" i="10"/>
  <c r="D334" i="10" l="1"/>
  <c r="E334" i="10" s="1"/>
  <c r="F334" i="10" s="1"/>
  <c r="B335" i="10" s="1"/>
  <c r="C358" i="10"/>
  <c r="D335" i="10" l="1"/>
  <c r="E335" i="10" s="1"/>
  <c r="F335" i="10" s="1"/>
  <c r="C359" i="10"/>
  <c r="B336" i="10" l="1"/>
  <c r="C360" i="10"/>
  <c r="D336" i="10" l="1"/>
  <c r="E336" i="10" s="1"/>
  <c r="F336" i="10" s="1"/>
  <c r="B337" i="10" s="1"/>
  <c r="C361" i="10"/>
  <c r="D337" i="10" l="1"/>
  <c r="E337" i="10" s="1"/>
  <c r="F337" i="10" s="1"/>
  <c r="B338" i="10" s="1"/>
  <c r="C362" i="10"/>
  <c r="D338" i="10" l="1"/>
  <c r="E338" i="10" s="1"/>
  <c r="F338" i="10" s="1"/>
  <c r="B339" i="10" s="1"/>
  <c r="C363" i="10"/>
  <c r="D339" i="10" l="1"/>
  <c r="E339" i="10" s="1"/>
  <c r="F339" i="10" s="1"/>
  <c r="B340" i="10" s="1"/>
  <c r="C364" i="10"/>
  <c r="D340" i="10" l="1"/>
  <c r="E340" i="10" s="1"/>
  <c r="F340" i="10" s="1"/>
  <c r="B341" i="10" s="1"/>
  <c r="C365" i="10"/>
  <c r="D341" i="10" l="1"/>
  <c r="E341" i="10" s="1"/>
  <c r="F341" i="10" s="1"/>
  <c r="B342" i="10" s="1"/>
  <c r="C366" i="10"/>
  <c r="D342" i="10" l="1"/>
  <c r="E342" i="10" s="1"/>
  <c r="F342" i="10" s="1"/>
  <c r="B343" i="10" s="1"/>
  <c r="C367" i="10"/>
  <c r="D343" i="10" l="1"/>
  <c r="E343" i="10" s="1"/>
  <c r="F343" i="10" s="1"/>
  <c r="B344" i="10" s="1"/>
  <c r="D344" i="10" l="1"/>
  <c r="E344" i="10" s="1"/>
  <c r="F344" i="10" s="1"/>
  <c r="B345" i="10" s="1"/>
  <c r="D345" i="10" l="1"/>
  <c r="E345" i="10" s="1"/>
  <c r="F345" i="10" s="1"/>
  <c r="B346" i="10" s="1"/>
  <c r="C12" i="9"/>
  <c r="E12" i="9" s="1"/>
  <c r="C9" i="9"/>
  <c r="D13" i="9" s="1"/>
  <c r="D48" i="8"/>
  <c r="D47" i="8"/>
  <c r="D46" i="8"/>
  <c r="G34" i="8"/>
  <c r="G35" i="8"/>
  <c r="G37" i="8" s="1"/>
  <c r="G36" i="8"/>
  <c r="G61" i="8"/>
  <c r="G60" i="8"/>
  <c r="G59" i="8"/>
  <c r="G23" i="8"/>
  <c r="G24" i="8"/>
  <c r="G25" i="8"/>
  <c r="D14" i="8"/>
  <c r="D13" i="8"/>
  <c r="D12" i="8"/>
  <c r="G26" i="8" l="1"/>
  <c r="G62" i="8"/>
  <c r="D64" i="8" s="1"/>
  <c r="D12" i="9"/>
  <c r="F12" i="9" s="1"/>
  <c r="G12" i="9" s="1"/>
  <c r="C13" i="9" s="1"/>
  <c r="E13" i="9" s="1"/>
  <c r="F13" i="9" s="1"/>
  <c r="G13" i="9" s="1"/>
  <c r="C14" i="9" s="1"/>
  <c r="E14" i="9" s="1"/>
  <c r="D14" i="9"/>
  <c r="D346" i="10"/>
  <c r="E346" i="10" s="1"/>
  <c r="F346" i="10" s="1"/>
  <c r="B347" i="10" s="1"/>
  <c r="D49" i="8"/>
  <c r="D15" i="8"/>
  <c r="F8" i="2"/>
  <c r="D4" i="2"/>
  <c r="D8" i="2" s="1"/>
  <c r="E19" i="2"/>
  <c r="F19" i="2"/>
  <c r="G17" i="2"/>
  <c r="H17" i="2" s="1"/>
  <c r="I17" i="2" s="1"/>
  <c r="I19" i="2" s="1"/>
  <c r="F14" i="9" l="1"/>
  <c r="G14" i="9" s="1"/>
  <c r="H19" i="2"/>
  <c r="G19" i="2"/>
  <c r="D347" i="10"/>
  <c r="E347" i="10" s="1"/>
  <c r="F347" i="10" s="1"/>
  <c r="G6" i="7"/>
  <c r="G7" i="7"/>
  <c r="G8" i="7"/>
  <c r="G9" i="7"/>
  <c r="G10" i="7"/>
  <c r="G11" i="7"/>
  <c r="G12" i="7"/>
  <c r="G13" i="7"/>
  <c r="G14" i="7"/>
  <c r="G15" i="7"/>
  <c r="G16" i="7"/>
  <c r="G17" i="7"/>
  <c r="G18" i="7"/>
  <c r="G19" i="7"/>
  <c r="G20" i="7"/>
  <c r="F6" i="7"/>
  <c r="F7" i="7"/>
  <c r="F8" i="7"/>
  <c r="F9" i="7"/>
  <c r="F10" i="7"/>
  <c r="F11" i="7"/>
  <c r="F12" i="7"/>
  <c r="F13" i="7"/>
  <c r="F14" i="7"/>
  <c r="F15" i="7"/>
  <c r="F16" i="7"/>
  <c r="F17" i="7"/>
  <c r="F18" i="7"/>
  <c r="F19" i="7"/>
  <c r="F20" i="7"/>
  <c r="E6" i="7"/>
  <c r="E7" i="7"/>
  <c r="E8" i="7"/>
  <c r="E9" i="7"/>
  <c r="E10" i="7"/>
  <c r="E11" i="7"/>
  <c r="E12" i="7"/>
  <c r="E13" i="7"/>
  <c r="E14" i="7"/>
  <c r="E15" i="7"/>
  <c r="E16" i="7"/>
  <c r="E17" i="7"/>
  <c r="E18" i="7"/>
  <c r="E19" i="7"/>
  <c r="E20" i="7"/>
  <c r="D6" i="7"/>
  <c r="D7" i="7"/>
  <c r="D8" i="7"/>
  <c r="D9" i="7"/>
  <c r="D10" i="7"/>
  <c r="D11" i="7"/>
  <c r="D12" i="7"/>
  <c r="D13" i="7"/>
  <c r="D14" i="7"/>
  <c r="D15" i="7"/>
  <c r="D16" i="7"/>
  <c r="D17" i="7"/>
  <c r="D18" i="7"/>
  <c r="D19" i="7"/>
  <c r="D20" i="7"/>
  <c r="G5" i="7"/>
  <c r="F5" i="7"/>
  <c r="E5" i="7"/>
  <c r="D5" i="7"/>
  <c r="C20" i="7"/>
  <c r="C6" i="7"/>
  <c r="C7" i="7"/>
  <c r="C8" i="7"/>
  <c r="C9" i="7"/>
  <c r="C10" i="7"/>
  <c r="C11" i="7"/>
  <c r="C12" i="7"/>
  <c r="C13" i="7"/>
  <c r="C14" i="7"/>
  <c r="C15" i="7"/>
  <c r="C16" i="7"/>
  <c r="C17" i="7"/>
  <c r="C18" i="7"/>
  <c r="C19" i="7"/>
  <c r="C5" i="7"/>
  <c r="B5" i="7"/>
  <c r="B6" i="7"/>
  <c r="B7" i="7"/>
  <c r="B8" i="7"/>
  <c r="B9" i="7"/>
  <c r="B10" i="7"/>
  <c r="B11" i="7"/>
  <c r="B12" i="7"/>
  <c r="B13" i="7"/>
  <c r="B14" i="7"/>
  <c r="B15" i="7"/>
  <c r="B16" i="7"/>
  <c r="B17" i="7"/>
  <c r="B18" i="7"/>
  <c r="B19" i="7"/>
  <c r="B20" i="7"/>
  <c r="B348" i="10" l="1"/>
  <c r="B9" i="5"/>
  <c r="D348" i="10" l="1"/>
  <c r="E348" i="10" s="1"/>
  <c r="F348" i="10" s="1"/>
  <c r="B349" i="10" s="1"/>
  <c r="B10" i="5"/>
  <c r="B11" i="5"/>
  <c r="B12" i="5"/>
  <c r="B13" i="5"/>
  <c r="B14" i="5"/>
  <c r="B15" i="5"/>
  <c r="B16" i="5"/>
  <c r="B17" i="5"/>
  <c r="B18" i="5"/>
  <c r="B19" i="5"/>
  <c r="B20" i="5"/>
  <c r="B21" i="5"/>
  <c r="B22" i="5"/>
  <c r="B23" i="5"/>
  <c r="B24" i="5"/>
  <c r="H10" i="5"/>
  <c r="H11" i="5"/>
  <c r="H12" i="5"/>
  <c r="H13" i="5"/>
  <c r="H14" i="5"/>
  <c r="H15" i="5"/>
  <c r="H16" i="5"/>
  <c r="H17" i="5"/>
  <c r="H18" i="5"/>
  <c r="H19" i="5"/>
  <c r="H20" i="5"/>
  <c r="H21" i="5"/>
  <c r="H22" i="5"/>
  <c r="H23" i="5"/>
  <c r="H24" i="5"/>
  <c r="G10" i="5"/>
  <c r="G11" i="5"/>
  <c r="G12" i="5"/>
  <c r="G13" i="5"/>
  <c r="G14" i="5"/>
  <c r="G15" i="5"/>
  <c r="G16" i="5"/>
  <c r="G17" i="5"/>
  <c r="G18" i="5"/>
  <c r="G19" i="5"/>
  <c r="G20" i="5"/>
  <c r="G21" i="5"/>
  <c r="G22" i="5"/>
  <c r="G23" i="5"/>
  <c r="G24" i="5"/>
  <c r="H9" i="5"/>
  <c r="G9" i="5"/>
  <c r="F10" i="5"/>
  <c r="F11" i="5"/>
  <c r="F12" i="5"/>
  <c r="F13" i="5"/>
  <c r="F14" i="5"/>
  <c r="F15" i="5"/>
  <c r="F16" i="5"/>
  <c r="F17" i="5"/>
  <c r="F18" i="5"/>
  <c r="F19" i="5"/>
  <c r="F20" i="5"/>
  <c r="F21" i="5"/>
  <c r="F22" i="5"/>
  <c r="F23" i="5"/>
  <c r="F24" i="5"/>
  <c r="F9" i="5"/>
  <c r="E10" i="5"/>
  <c r="E11" i="5"/>
  <c r="E12" i="5"/>
  <c r="E13" i="5"/>
  <c r="E14" i="5"/>
  <c r="E15" i="5"/>
  <c r="E16" i="5"/>
  <c r="E17" i="5"/>
  <c r="E18" i="5"/>
  <c r="E19" i="5"/>
  <c r="E20" i="5"/>
  <c r="E21" i="5"/>
  <c r="E22" i="5"/>
  <c r="E23" i="5"/>
  <c r="E24" i="5"/>
  <c r="E9" i="5"/>
  <c r="D10" i="5"/>
  <c r="D11" i="5"/>
  <c r="D12" i="5"/>
  <c r="D13" i="5"/>
  <c r="D14" i="5"/>
  <c r="D15" i="5"/>
  <c r="D16" i="5"/>
  <c r="D17" i="5"/>
  <c r="D18" i="5"/>
  <c r="D19" i="5"/>
  <c r="D20" i="5"/>
  <c r="D21" i="5"/>
  <c r="D22" i="5"/>
  <c r="D23" i="5"/>
  <c r="D24" i="5"/>
  <c r="D9" i="5"/>
  <c r="C10" i="5"/>
  <c r="C11" i="5"/>
  <c r="C12" i="5"/>
  <c r="C13" i="5"/>
  <c r="C14" i="5"/>
  <c r="C15" i="5"/>
  <c r="C16" i="5"/>
  <c r="C17" i="5"/>
  <c r="C18" i="5"/>
  <c r="C19" i="5"/>
  <c r="C20" i="5"/>
  <c r="C21" i="5"/>
  <c r="C22" i="5"/>
  <c r="C23" i="5"/>
  <c r="C24" i="5"/>
  <c r="C9" i="5"/>
  <c r="D349" i="10" l="1"/>
  <c r="E349" i="10" s="1"/>
  <c r="F349" i="10" s="1"/>
  <c r="B350" i="10" s="1"/>
  <c r="D16" i="4"/>
  <c r="C16" i="4"/>
  <c r="D9" i="4"/>
  <c r="C9" i="4"/>
  <c r="D350" i="10" l="1"/>
  <c r="E350" i="10" s="1"/>
  <c r="F350" i="10" s="1"/>
  <c r="B351" i="10" l="1"/>
  <c r="G6" i="2"/>
  <c r="H6" i="2" s="1"/>
  <c r="I6" i="2" s="1"/>
  <c r="J6" i="2" s="1"/>
  <c r="G5" i="2"/>
  <c r="G8" i="2" s="1"/>
  <c r="D351" i="10" l="1"/>
  <c r="E351" i="10" s="1"/>
  <c r="F351" i="10" s="1"/>
  <c r="H5" i="2"/>
  <c r="E4" i="2"/>
  <c r="E8" i="2" s="1"/>
  <c r="B352" i="10" l="1"/>
  <c r="I5" i="2"/>
  <c r="H8" i="2"/>
  <c r="D352" i="10" l="1"/>
  <c r="E352" i="10" s="1"/>
  <c r="F352" i="10" s="1"/>
  <c r="B353" i="10" s="1"/>
  <c r="J5" i="2"/>
  <c r="J8" i="2" s="1"/>
  <c r="I8" i="2"/>
  <c r="D353" i="10" l="1"/>
  <c r="E353" i="10" s="1"/>
  <c r="F353" i="10" s="1"/>
  <c r="B354" i="10" s="1"/>
  <c r="D354" i="10" l="1"/>
  <c r="E354" i="10" s="1"/>
  <c r="F354" i="10" s="1"/>
  <c r="B355" i="10" s="1"/>
  <c r="D355" i="10" l="1"/>
  <c r="E355" i="10" s="1"/>
  <c r="F355" i="10" s="1"/>
  <c r="B356" i="10" s="1"/>
  <c r="D356" i="10" l="1"/>
  <c r="E356" i="10" s="1"/>
  <c r="F356" i="10" s="1"/>
  <c r="B357" i="10" s="1"/>
  <c r="D357" i="10" l="1"/>
  <c r="E357" i="10" s="1"/>
  <c r="F357" i="10" s="1"/>
  <c r="B358" i="10" s="1"/>
  <c r="D358" i="10" l="1"/>
  <c r="E358" i="10" s="1"/>
  <c r="F358" i="10" s="1"/>
  <c r="B359" i="10" s="1"/>
  <c r="D359" i="10" l="1"/>
  <c r="E359" i="10" s="1"/>
  <c r="F359" i="10" s="1"/>
  <c r="B360" i="10" s="1"/>
  <c r="D360" i="10" l="1"/>
  <c r="E360" i="10" s="1"/>
  <c r="F360" i="10" s="1"/>
  <c r="B361" i="10" s="1"/>
  <c r="D361" i="10" l="1"/>
  <c r="E361" i="10" s="1"/>
  <c r="F361" i="10" s="1"/>
  <c r="B362" i="10" s="1"/>
  <c r="D362" i="10" l="1"/>
  <c r="E362" i="10" s="1"/>
  <c r="F362" i="10" s="1"/>
  <c r="B363" i="10" s="1"/>
  <c r="D363" i="10" l="1"/>
  <c r="E363" i="10" s="1"/>
  <c r="F363" i="10" s="1"/>
  <c r="B364" i="10" s="1"/>
  <c r="D364" i="10" l="1"/>
  <c r="E364" i="10" s="1"/>
  <c r="F364" i="10" s="1"/>
  <c r="B365" i="10" s="1"/>
  <c r="D365" i="10" l="1"/>
  <c r="E365" i="10" s="1"/>
  <c r="F365" i="10" s="1"/>
  <c r="B366" i="10" s="1"/>
  <c r="D366" i="10" l="1"/>
  <c r="E366" i="10" s="1"/>
  <c r="F366" i="10" s="1"/>
  <c r="B367" i="10" s="1"/>
  <c r="D367" i="10" l="1"/>
  <c r="E367" i="10" s="1"/>
  <c r="F367" i="10" s="1"/>
</calcChain>
</file>

<file path=xl/sharedStrings.xml><?xml version="1.0" encoding="utf-8"?>
<sst xmlns="http://schemas.openxmlformats.org/spreadsheetml/2006/main" count="274" uniqueCount="146">
  <si>
    <t>Anschaffungsauszahlung</t>
  </si>
  <si>
    <t>Betriebsauszahlung</t>
  </si>
  <si>
    <t>Zahlungsreihe der Erweiterungsinvestition</t>
  </si>
  <si>
    <t>Zahlungsreihe der Rationalisierungsinvestition</t>
  </si>
  <si>
    <t>Einzahlung (Umsatzerlöse)</t>
  </si>
  <si>
    <t>Investition A</t>
  </si>
  <si>
    <t>Investition B</t>
  </si>
  <si>
    <t>Rendite</t>
  </si>
  <si>
    <t>Investitionskapital</t>
  </si>
  <si>
    <t>Gewinn</t>
  </si>
  <si>
    <t>Alternative A</t>
  </si>
  <si>
    <t>Alternative B</t>
  </si>
  <si>
    <t>Investition B'
(Kassenhaltung)</t>
  </si>
  <si>
    <t>Aufzinsung von 1 € bei alternativen Zinssätzen</t>
  </si>
  <si>
    <t>Jahre</t>
  </si>
  <si>
    <t>Zins</t>
  </si>
  <si>
    <t>Einsparungen (Einzahlungen)</t>
  </si>
  <si>
    <t>Summe (Einzahlungsüberschuss)</t>
  </si>
  <si>
    <t>Periode</t>
  </si>
  <si>
    <t>Barwert =</t>
  </si>
  <si>
    <t>Endwert =</t>
  </si>
  <si>
    <t>n =</t>
  </si>
  <si>
    <t>i =</t>
  </si>
  <si>
    <t>Zinsanteil</t>
  </si>
  <si>
    <t>Tilgungsanteil</t>
  </si>
  <si>
    <t>(Rest-)Schuld
zu Beginn der Periode</t>
  </si>
  <si>
    <t>(Rest-)Schuld
am Ende der Periode</t>
  </si>
  <si>
    <t>Immobilienkredit</t>
  </si>
  <si>
    <t>Zins - und Tilgungsplan</t>
  </si>
  <si>
    <t>Monatswerte</t>
  </si>
  <si>
    <t>Monatsplan</t>
  </si>
  <si>
    <t>Jahreswerte</t>
  </si>
  <si>
    <t xml:space="preserve">Periode
</t>
  </si>
  <si>
    <t>Zeitpunkt</t>
  </si>
  <si>
    <t>Zahlung</t>
  </si>
  <si>
    <t>Lösung</t>
  </si>
  <si>
    <t>Summe der Gewinne</t>
  </si>
  <si>
    <t>Durchnittsgewinn der 4 Perioden</t>
  </si>
  <si>
    <t>Berechnung der durchschnittlichen Buchwerte:</t>
  </si>
  <si>
    <t>Buchwert am Ende Nutzungsdauer
(Annahme)</t>
  </si>
  <si>
    <t>durchschnittlicher Buchwert</t>
  </si>
  <si>
    <t>Der Vergleich der Kapitalrentabilitäten legt Nahe, dass Investition A vorteilhafter ist als Investition B.</t>
  </si>
  <si>
    <t>Die Gewinnvergleichsrechnung legt Nahe, dass Investition B vorteilhafter ist als Investition A.</t>
  </si>
  <si>
    <t>kumulierte
Zahlung</t>
  </si>
  <si>
    <t xml:space="preserve"> = 3 +(|-6.000|/(|-6.000|+3.000)</t>
  </si>
  <si>
    <t xml:space="preserve"> = 3 +(|-1.000|/(|-1.000|+6.000)</t>
  </si>
  <si>
    <t>Obwohl beide Investitionen die gleiche Amortisationsperiode besitzen, wird aufgrund der unterschiedlichen Amortisationszeitpunkte Investition B vorteilhafter erscheinen.</t>
  </si>
  <si>
    <t>Die Gewinn wurden in der Aufgabenstellung wie folgt ermittelt:</t>
  </si>
  <si>
    <t>Gewinn = Zahlung - Abschreibung</t>
  </si>
  <si>
    <t>Wird die Nutzungsdauer auf 3 Perioden verkürzt, änder sich die Abschreibung.</t>
  </si>
  <si>
    <t>Nutzungsdauer</t>
  </si>
  <si>
    <t>Abschreibung</t>
  </si>
  <si>
    <t>Summe</t>
  </si>
  <si>
    <t>Summe der Gewinn bei einer Nutzungsdauer von 4 Perioden siehe Lösung a)!</t>
  </si>
  <si>
    <t>Der Gewinnvergleich ergibt, dass Investition A 3 Perioden lang genutzt werden sollte.
Investition B sollte - entsprechend dem Ergebnis des Gewinnvergleichs - 4 Perioden genutzt werden.</t>
  </si>
  <si>
    <t xml:space="preserve"> 100.000 * 1,1^10</t>
  </si>
  <si>
    <t>Abschlag, maximal =</t>
  </si>
  <si>
    <t xml:space="preserve"> 10.000 * 1,08^-5 = 10.000 / 1,08^5</t>
  </si>
  <si>
    <t>q^n</t>
  </si>
  <si>
    <t>q =</t>
  </si>
  <si>
    <t>(1)</t>
  </si>
  <si>
    <t>(2)</t>
  </si>
  <si>
    <t>(3) = (1) -&gt; (2)</t>
  </si>
  <si>
    <t>n ln q</t>
  </si>
  <si>
    <t>(logarithmieren)</t>
  </si>
  <si>
    <t>n*m ln ( 1+ i/m)</t>
  </si>
  <si>
    <t>m =</t>
  </si>
  <si>
    <t>Lösungen</t>
  </si>
  <si>
    <t>b =</t>
  </si>
  <si>
    <t>10.000 * [(1,08^5 - 1) / (0,08 * 1,08^5)]</t>
  </si>
  <si>
    <t xml:space="preserve">für </t>
  </si>
  <si>
    <t>100.000 * [(0,08 * 1,08^10) / (1,08^10 - 1)]</t>
  </si>
  <si>
    <t>b * [(q^n - 1) / (i * q^n)]</t>
  </si>
  <si>
    <t>a) In den letzten 10 Jahren seines Berufslebens spart ein Angestellter jährlich einen Betrag von 3.000 €, um beim Eintritt in den Ruhestand für den Kauf eines Hauses einen Geldbetrag zur Verfügung zu haben. Er zahlt diesen Betrag, den er von seinem Weihnachtsgeld abzweigt, am Jahresende bei einer Bausparkasse ein. Wie groß ist dieser Geldbetrag, wenn eine Verzinsung von 10% erzielt wird?</t>
  </si>
  <si>
    <t>b) Welche Abfindungssumme muss der Bezieher einer nachschüssigen Unfallrente von jährlich 1.000 € als einmalige Abfindungssumme verlangen, wenn er mit einer jährlichen Verzinsung von 6% rechnet und die Rente ihm noch 12 Jahre zusteht?</t>
  </si>
  <si>
    <t>1.000 * [(1,06^12 - 1) / (0,06 * 1,06^12)]</t>
  </si>
  <si>
    <t>c) Einer alten Dame wird für ihr Haus ein Preis von 200.000 € geboten. Wie hoch müsste eine gleichwertige jährliche Leibrente sein, wenn die durchschnittliche Lebenserwartung für sie 10 Jahre und der Zinssatz 10% beträgt?</t>
  </si>
  <si>
    <t>200.000 * [(0,10 * 1,10^10) / (1,10^10 - 1)]</t>
  </si>
  <si>
    <t>(b) Was würden Sie Otto empfehlen?</t>
  </si>
  <si>
    <t>Zahlungen</t>
  </si>
  <si>
    <t>Geschenk-Alt.1</t>
  </si>
  <si>
    <t>Geschenk-Alt.2</t>
  </si>
  <si>
    <t>Barwert</t>
  </si>
  <si>
    <t>Zinssatz</t>
  </si>
  <si>
    <t>Mit Hilfe der EXCEL-Funktion "NBW" ist die Berechnung für Geschenk-Alt. 1 deutlich einfacher.</t>
  </si>
  <si>
    <t>Hierzu das entsprechende Tutorialbeachten.</t>
  </si>
  <si>
    <t>a) Barwerte</t>
  </si>
  <si>
    <t>b) Empfehlung</t>
  </si>
  <si>
    <t>Bei Zinssätzen unter ca. 7% ist die Geschenkalternative 2 günstiger als die Geschenkalternative 1.</t>
  </si>
  <si>
    <t>b * [(q^n - 1) / i ]</t>
  </si>
  <si>
    <t>8.000 * [(1,08^10 - 1) / 0,08 ]</t>
  </si>
  <si>
    <t>3.000 * [(1,10^10 - 1) / 0,10 ]</t>
  </si>
  <si>
    <r>
      <t xml:space="preserve">Der Student Otto X. kann zu Weihnachten zwischen zwei Geschenken von seiner Tante wählen. Das erste Geschenk besteht aus 3 jährlichen Zahlungen zum jeweiligen Jahresanfang in Höhe von 100, 200 und 300 €. Das zweite Geschenk ist eine einmalige Zahlung von 630 € zum Ende des zweiten Jahres, also in </t>
    </r>
    <r>
      <rPr>
        <i/>
        <sz val="10"/>
        <color theme="1"/>
        <rFont val="Arial"/>
        <family val="2"/>
      </rPr>
      <t>t</t>
    </r>
    <r>
      <rPr>
        <sz val="10"/>
        <color theme="1"/>
        <rFont val="Arial"/>
        <family val="2"/>
      </rPr>
      <t>=2,</t>
    </r>
  </si>
  <si>
    <r>
      <t xml:space="preserve">(a) Wie hoch ist der Barwert </t>
    </r>
    <r>
      <rPr>
        <i/>
        <sz val="10"/>
        <color theme="1"/>
        <rFont val="Arial"/>
        <family val="2"/>
      </rPr>
      <t>B</t>
    </r>
    <r>
      <rPr>
        <i/>
        <vertAlign val="subscript"/>
        <sz val="10"/>
        <color theme="1"/>
        <rFont val="Arial"/>
        <family val="2"/>
      </rPr>
      <t>0</t>
    </r>
    <r>
      <rPr>
        <sz val="10"/>
        <color theme="1"/>
        <rFont val="Arial"/>
        <family val="2"/>
      </rPr>
      <t xml:space="preserve"> zum Zeitpunkt </t>
    </r>
    <r>
      <rPr>
        <i/>
        <sz val="10"/>
        <color theme="1"/>
        <rFont val="Arial"/>
        <family val="2"/>
      </rPr>
      <t>t</t>
    </r>
    <r>
      <rPr>
        <i/>
        <vertAlign val="subscript"/>
        <sz val="10"/>
        <color theme="1"/>
        <rFont val="Arial"/>
        <family val="2"/>
      </rPr>
      <t>0</t>
    </r>
    <r>
      <rPr>
        <sz val="10"/>
        <color theme="1"/>
        <rFont val="Arial"/>
        <family val="2"/>
      </rPr>
      <t xml:space="preserve"> jedes Geschenkes, wenn Otto zum Diskontieren folgende Zinssatze annimmt: 0 %, 6 %, 8 %, 10 %!
Stellen Sie dies graphisch dar!</t>
    </r>
  </si>
  <si>
    <r>
      <t>B</t>
    </r>
    <r>
      <rPr>
        <i/>
        <vertAlign val="subscript"/>
        <sz val="11"/>
        <color theme="1"/>
        <rFont val="Arial"/>
        <family val="2"/>
      </rPr>
      <t>0</t>
    </r>
    <r>
      <rPr>
        <i/>
        <sz val="11"/>
        <color theme="1"/>
        <rFont val="Arial"/>
        <family val="2"/>
      </rPr>
      <t xml:space="preserve"> =</t>
    </r>
  </si>
  <si>
    <r>
      <t>c</t>
    </r>
    <r>
      <rPr>
        <vertAlign val="subscript"/>
        <sz val="11"/>
        <color theme="1"/>
        <rFont val="Arial"/>
        <family val="2"/>
      </rPr>
      <t>1</t>
    </r>
    <r>
      <rPr>
        <sz val="11"/>
        <color theme="1"/>
        <rFont val="Arial"/>
        <family val="2"/>
      </rPr>
      <t>/q^1 + c</t>
    </r>
    <r>
      <rPr>
        <vertAlign val="subscript"/>
        <sz val="11"/>
        <color theme="1"/>
        <rFont val="Arial"/>
        <family val="2"/>
      </rPr>
      <t>2</t>
    </r>
    <r>
      <rPr>
        <sz val="11"/>
        <color theme="1"/>
        <rFont val="Arial"/>
        <family val="2"/>
      </rPr>
      <t>/q2 + c</t>
    </r>
    <r>
      <rPr>
        <vertAlign val="subscript"/>
        <sz val="11"/>
        <color theme="1"/>
        <rFont val="Arial"/>
        <family val="2"/>
      </rPr>
      <t>3</t>
    </r>
    <r>
      <rPr>
        <sz val="11"/>
        <color theme="1"/>
        <rFont val="Arial"/>
        <family val="2"/>
      </rPr>
      <t>/q^3</t>
    </r>
  </si>
  <si>
    <r>
      <t>B</t>
    </r>
    <r>
      <rPr>
        <i/>
        <vertAlign val="subscript"/>
        <sz val="11"/>
        <color theme="1"/>
        <rFont val="Arial"/>
        <family val="2"/>
      </rPr>
      <t>n</t>
    </r>
    <r>
      <rPr>
        <i/>
        <sz val="11"/>
        <color theme="1"/>
        <rFont val="Arial"/>
        <family val="2"/>
      </rPr>
      <t xml:space="preserve"> =</t>
    </r>
  </si>
  <si>
    <r>
      <t xml:space="preserve">b </t>
    </r>
    <r>
      <rPr>
        <sz val="11"/>
        <color theme="1"/>
        <rFont val="Arial"/>
        <family val="2"/>
      </rPr>
      <t>=</t>
    </r>
  </si>
  <si>
    <r>
      <t xml:space="preserve">n </t>
    </r>
    <r>
      <rPr>
        <sz val="11"/>
        <color theme="1"/>
        <rFont val="Arial"/>
        <family val="2"/>
      </rPr>
      <t>=</t>
    </r>
  </si>
  <si>
    <r>
      <t xml:space="preserve">i </t>
    </r>
    <r>
      <rPr>
        <sz val="11"/>
        <color theme="1"/>
        <rFont val="Arial"/>
        <family val="2"/>
      </rPr>
      <t>=</t>
    </r>
  </si>
  <si>
    <r>
      <t>B</t>
    </r>
    <r>
      <rPr>
        <b/>
        <i/>
        <vertAlign val="subscript"/>
        <sz val="11"/>
        <color theme="1"/>
        <rFont val="Arial"/>
        <family val="2"/>
      </rPr>
      <t>n</t>
    </r>
    <r>
      <rPr>
        <b/>
        <i/>
        <sz val="11"/>
        <color theme="1"/>
        <rFont val="Arial"/>
        <family val="2"/>
      </rPr>
      <t xml:space="preserve"> =</t>
    </r>
  </si>
  <si>
    <r>
      <t>B</t>
    </r>
    <r>
      <rPr>
        <b/>
        <i/>
        <vertAlign val="subscript"/>
        <sz val="11"/>
        <color theme="1"/>
        <rFont val="Arial"/>
        <family val="2"/>
      </rPr>
      <t>0</t>
    </r>
    <r>
      <rPr>
        <b/>
        <i/>
        <sz val="11"/>
        <color theme="1"/>
        <rFont val="Arial"/>
        <family val="2"/>
      </rPr>
      <t xml:space="preserve"> =</t>
    </r>
  </si>
  <si>
    <r>
      <t>B</t>
    </r>
    <r>
      <rPr>
        <vertAlign val="subscript"/>
        <sz val="11"/>
        <color theme="1"/>
        <rFont val="Arial"/>
        <family val="2"/>
      </rPr>
      <t>0</t>
    </r>
    <r>
      <rPr>
        <sz val="11"/>
        <color theme="1"/>
        <rFont val="Arial"/>
        <family val="2"/>
      </rPr>
      <t xml:space="preserve"> * [(i * q^n) / (q^n - 1)]</t>
    </r>
  </si>
  <si>
    <r>
      <t>a)</t>
    </r>
    <r>
      <rPr>
        <sz val="7"/>
        <color theme="1"/>
        <rFont val="Arial"/>
        <family val="2"/>
      </rPr>
      <t xml:space="preserve">     </t>
    </r>
    <r>
      <rPr>
        <sz val="10"/>
        <color theme="1"/>
        <rFont val="Arial"/>
        <family val="2"/>
      </rPr>
      <t>Jemand soll 5 Jahre lang jährlich eine Rente von 10.000 € (15.000 €) am Ende jeden Jahres erhalten. Welchen Betrag könnte er bei einem Zinssatz von 8% zu Beginn der Laufzeit der Rente verlangen, wenn er die Rente auf einmal ausgezahlt haben möchte?</t>
    </r>
  </si>
  <si>
    <r>
      <t>b)</t>
    </r>
    <r>
      <rPr>
        <sz val="7"/>
        <color theme="1"/>
        <rFont val="Arial"/>
        <family val="2"/>
      </rPr>
      <t xml:space="preserve">     </t>
    </r>
    <r>
      <rPr>
        <sz val="10"/>
        <color theme="1"/>
        <rFont val="Arial"/>
        <family val="2"/>
      </rPr>
      <t xml:space="preserve">Jemand kann wählen zwischen einer sofortigen Auszahlung von 100.000 € (200.000 €) oder einer nachschüssigen Rente von jährlich x €. Die Verzinsung betrüge </t>
    </r>
    <r>
      <rPr>
        <i/>
        <sz val="10"/>
        <color theme="1"/>
        <rFont val="Arial"/>
        <family val="2"/>
      </rPr>
      <t>i</t>
    </r>
    <r>
      <rPr>
        <sz val="10"/>
        <color theme="1"/>
        <rFont val="Arial"/>
        <family val="2"/>
      </rPr>
      <t xml:space="preserve"> = 8%, die Laufzeit der Rente 10 Jahre. Berechnen Sie x!</t>
    </r>
  </si>
  <si>
    <r>
      <t>c)</t>
    </r>
    <r>
      <rPr>
        <sz val="7"/>
        <color theme="1"/>
        <rFont val="Arial"/>
        <family val="2"/>
      </rPr>
      <t xml:space="preserve">     </t>
    </r>
    <r>
      <rPr>
        <sz val="10"/>
        <color theme="1"/>
        <rFont val="Arial"/>
        <family val="2"/>
      </rPr>
      <t xml:space="preserve">Jemand hat 10 Jahre lang einen Anspruch auf eine nachschüssige jährliche Rente in Hohe von 8.000 €. Er möchte sich diese nach 10 Jahren in einem Betrag auszahlen lassen. Wie hoch ist dieser bei einer Verzinsung von </t>
    </r>
    <r>
      <rPr>
        <i/>
        <sz val="10"/>
        <color theme="1"/>
        <rFont val="Arial"/>
        <family val="2"/>
      </rPr>
      <t>i</t>
    </r>
    <r>
      <rPr>
        <sz val="10"/>
        <color theme="1"/>
        <rFont val="Arial"/>
        <family val="2"/>
      </rPr>
      <t xml:space="preserve"> = 8% (10%)?</t>
    </r>
  </si>
  <si>
    <r>
      <t>a)</t>
    </r>
    <r>
      <rPr>
        <sz val="7"/>
        <color theme="1"/>
        <rFont val="Arial"/>
        <family val="2"/>
      </rPr>
      <t xml:space="preserve">     </t>
    </r>
    <r>
      <rPr>
        <sz val="10"/>
        <color theme="1"/>
        <rFont val="Arial"/>
        <family val="2"/>
      </rPr>
      <t>Ein Kapitalbetrag von 100.000 € wird am 01.01.20X0 zu 10% Zinsen angelegt. Die Zinsen werden jeweils per 31.12. dem Kapital zugeschlagen. Welche Höhe hat dieses am 31.12.20X9?</t>
    </r>
  </si>
  <si>
    <r>
      <rPr>
        <i/>
        <sz val="11"/>
        <color theme="1"/>
        <rFont val="Arial"/>
        <family val="2"/>
      </rPr>
      <t>B</t>
    </r>
    <r>
      <rPr>
        <i/>
        <vertAlign val="subscript"/>
        <sz val="11"/>
        <color theme="1"/>
        <rFont val="Arial"/>
        <family val="2"/>
      </rPr>
      <t>n</t>
    </r>
    <r>
      <rPr>
        <sz val="11"/>
        <color theme="1"/>
        <rFont val="Arial"/>
        <family val="2"/>
      </rPr>
      <t xml:space="preserve"> =</t>
    </r>
  </si>
  <si>
    <r>
      <rPr>
        <b/>
        <i/>
        <sz val="11"/>
        <color theme="1"/>
        <rFont val="Arial"/>
        <family val="2"/>
      </rPr>
      <t>B</t>
    </r>
    <r>
      <rPr>
        <b/>
        <i/>
        <vertAlign val="subscript"/>
        <sz val="11"/>
        <color theme="1"/>
        <rFont val="Arial"/>
        <family val="2"/>
      </rPr>
      <t>n</t>
    </r>
    <r>
      <rPr>
        <b/>
        <sz val="11"/>
        <color theme="1"/>
        <rFont val="Arial"/>
        <family val="2"/>
      </rPr>
      <t xml:space="preserve"> =</t>
    </r>
  </si>
  <si>
    <r>
      <t>b)</t>
    </r>
    <r>
      <rPr>
        <sz val="7"/>
        <color theme="1"/>
        <rFont val="Arial"/>
        <family val="2"/>
      </rPr>
      <t xml:space="preserve">     </t>
    </r>
    <r>
      <rPr>
        <sz val="10"/>
        <color theme="1"/>
        <rFont val="Arial"/>
        <family val="2"/>
      </rPr>
      <t>Der Gläubiger einer Forderung über 10.000 €, die in 5 Jahren fällig ist, bittet den Schuldner um sofortige Begleichung gegen Gewährung eines Abschlages. Der Gläubiger hat die Möglichkeit, das Geld zu 8% anzulegen. Zu welchem Abschlag wird er sich äußerstenfalls bereit erklären?</t>
    </r>
  </si>
  <si>
    <r>
      <rPr>
        <i/>
        <sz val="11"/>
        <color theme="1"/>
        <rFont val="Arial"/>
        <family val="2"/>
      </rPr>
      <t>B</t>
    </r>
    <r>
      <rPr>
        <i/>
        <vertAlign val="subscript"/>
        <sz val="11"/>
        <color theme="1"/>
        <rFont val="Arial"/>
        <family val="2"/>
      </rPr>
      <t>0</t>
    </r>
    <r>
      <rPr>
        <sz val="11"/>
        <color theme="1"/>
        <rFont val="Arial"/>
        <family val="2"/>
      </rPr>
      <t xml:space="preserve"> =</t>
    </r>
  </si>
  <si>
    <r>
      <rPr>
        <i/>
        <sz val="11"/>
        <color theme="1"/>
        <rFont val="Arial"/>
        <family val="2"/>
      </rPr>
      <t>B</t>
    </r>
    <r>
      <rPr>
        <i/>
        <vertAlign val="subscript"/>
        <sz val="11"/>
        <color theme="1"/>
        <rFont val="Arial"/>
        <family val="2"/>
      </rPr>
      <t>0</t>
    </r>
    <r>
      <rPr>
        <sz val="11"/>
        <color theme="1"/>
        <rFont val="Arial"/>
        <family val="2"/>
      </rPr>
      <t xml:space="preserve"> * </t>
    </r>
    <r>
      <rPr>
        <i/>
        <sz val="11"/>
        <color theme="1"/>
        <rFont val="Arial"/>
        <family val="2"/>
      </rPr>
      <t>q^n</t>
    </r>
  </si>
  <si>
    <r>
      <t xml:space="preserve">2 </t>
    </r>
    <r>
      <rPr>
        <i/>
        <sz val="11"/>
        <color theme="1"/>
        <rFont val="Arial"/>
        <family val="2"/>
      </rPr>
      <t>B</t>
    </r>
    <r>
      <rPr>
        <i/>
        <vertAlign val="subscript"/>
        <sz val="11"/>
        <color theme="1"/>
        <rFont val="Arial"/>
        <family val="2"/>
      </rPr>
      <t>0</t>
    </r>
  </si>
  <si>
    <r>
      <t xml:space="preserve">2 </t>
    </r>
    <r>
      <rPr>
        <i/>
        <sz val="11"/>
        <color theme="1"/>
        <rFont val="Arial"/>
        <family val="2"/>
      </rPr>
      <t>B</t>
    </r>
    <r>
      <rPr>
        <i/>
        <vertAlign val="subscript"/>
        <sz val="11"/>
        <color theme="1"/>
        <rFont val="Arial"/>
        <family val="2"/>
      </rPr>
      <t>0</t>
    </r>
    <r>
      <rPr>
        <i/>
        <sz val="11"/>
        <color theme="1"/>
        <rFont val="Arial"/>
        <family val="2"/>
      </rPr>
      <t xml:space="preserve"> =</t>
    </r>
  </si>
  <si>
    <r>
      <t>B</t>
    </r>
    <r>
      <rPr>
        <vertAlign val="subscript"/>
        <sz val="11"/>
        <color theme="1"/>
        <rFont val="Arial"/>
        <family val="2"/>
      </rPr>
      <t>0</t>
    </r>
    <r>
      <rPr>
        <sz val="11"/>
        <color theme="1"/>
        <rFont val="Arial"/>
        <family val="2"/>
      </rPr>
      <t xml:space="preserve"> * q^n</t>
    </r>
  </si>
  <si>
    <r>
      <t xml:space="preserve">2 </t>
    </r>
    <r>
      <rPr>
        <i/>
        <sz val="11"/>
        <color theme="1"/>
        <rFont val="Arial"/>
        <family val="2"/>
      </rPr>
      <t>=</t>
    </r>
  </si>
  <si>
    <r>
      <rPr>
        <i/>
        <sz val="11"/>
        <color theme="1"/>
        <rFont val="Arial"/>
        <family val="2"/>
      </rPr>
      <t>ln</t>
    </r>
    <r>
      <rPr>
        <sz val="11"/>
        <color theme="1"/>
        <rFont val="Arial"/>
        <family val="2"/>
      </rPr>
      <t xml:space="preserve"> 2 =</t>
    </r>
  </si>
  <si>
    <r>
      <rPr>
        <i/>
        <sz val="11"/>
        <color theme="1"/>
        <rFont val="Arial"/>
        <family val="2"/>
      </rPr>
      <t>ln</t>
    </r>
    <r>
      <rPr>
        <sz val="11"/>
        <color theme="1"/>
        <rFont val="Arial"/>
        <family val="2"/>
      </rPr>
      <t xml:space="preserve"> 2 / </t>
    </r>
    <r>
      <rPr>
        <i/>
        <sz val="11"/>
        <color theme="1"/>
        <rFont val="Arial"/>
        <family val="2"/>
      </rPr>
      <t>ln q</t>
    </r>
  </si>
  <si>
    <r>
      <rPr>
        <i/>
        <sz val="11"/>
        <color theme="1"/>
        <rFont val="Arial"/>
        <family val="2"/>
      </rPr>
      <t>ln</t>
    </r>
    <r>
      <rPr>
        <sz val="11"/>
        <color theme="1"/>
        <rFont val="Arial"/>
        <family val="2"/>
      </rPr>
      <t xml:space="preserve"> 2 / </t>
    </r>
    <r>
      <rPr>
        <i/>
        <sz val="11"/>
        <color theme="1"/>
        <rFont val="Arial"/>
        <family val="2"/>
      </rPr>
      <t xml:space="preserve">ln </t>
    </r>
    <r>
      <rPr>
        <sz val="11"/>
        <color theme="1"/>
        <rFont val="Arial"/>
        <family val="2"/>
      </rPr>
      <t>1,08</t>
    </r>
  </si>
  <si>
    <r>
      <t>d)</t>
    </r>
    <r>
      <rPr>
        <sz val="7"/>
        <color theme="1"/>
        <rFont val="Arial"/>
        <family val="2"/>
      </rPr>
      <t xml:space="preserve">     </t>
    </r>
    <r>
      <rPr>
        <sz val="10"/>
        <color theme="1"/>
        <rFont val="Arial"/>
        <family val="2"/>
      </rPr>
      <t>Wie (c), aber vierteljährliche Verzinsung!</t>
    </r>
  </si>
  <si>
    <r>
      <rPr>
        <i/>
        <sz val="11"/>
        <color theme="1"/>
        <rFont val="Arial"/>
        <family val="2"/>
      </rPr>
      <t>B</t>
    </r>
    <r>
      <rPr>
        <i/>
        <vertAlign val="subscript"/>
        <sz val="11"/>
        <color theme="1"/>
        <rFont val="Arial"/>
        <family val="2"/>
      </rPr>
      <t>0</t>
    </r>
    <r>
      <rPr>
        <sz val="11"/>
        <color theme="1"/>
        <rFont val="Arial"/>
        <family val="2"/>
      </rPr>
      <t xml:space="preserve"> * ( 1+ i/m)</t>
    </r>
    <r>
      <rPr>
        <i/>
        <sz val="11"/>
        <color theme="1"/>
        <rFont val="Arial"/>
        <family val="2"/>
      </rPr>
      <t>^n*m</t>
    </r>
  </si>
  <si>
    <r>
      <t>( 1+ i/m)</t>
    </r>
    <r>
      <rPr>
        <i/>
        <sz val="11"/>
        <color theme="1"/>
        <rFont val="Arial"/>
        <family val="2"/>
      </rPr>
      <t>^n*m</t>
    </r>
  </si>
  <si>
    <r>
      <t>1/</t>
    </r>
    <r>
      <rPr>
        <i/>
        <sz val="11"/>
        <color theme="1"/>
        <rFont val="Arial"/>
        <family val="2"/>
      </rPr>
      <t>m</t>
    </r>
    <r>
      <rPr>
        <sz val="11"/>
        <color theme="1"/>
        <rFont val="Arial"/>
        <family val="2"/>
      </rPr>
      <t xml:space="preserve"> * </t>
    </r>
    <r>
      <rPr>
        <i/>
        <sz val="11"/>
        <color theme="1"/>
        <rFont val="Arial"/>
        <family val="2"/>
      </rPr>
      <t>ln</t>
    </r>
    <r>
      <rPr>
        <sz val="11"/>
        <color theme="1"/>
        <rFont val="Arial"/>
        <family val="2"/>
      </rPr>
      <t xml:space="preserve"> 2 / ln ( 1+</t>
    </r>
    <r>
      <rPr>
        <i/>
        <sz val="11"/>
        <color theme="1"/>
        <rFont val="Arial"/>
        <family val="2"/>
      </rPr>
      <t xml:space="preserve"> i/m</t>
    </r>
    <r>
      <rPr>
        <sz val="11"/>
        <color theme="1"/>
        <rFont val="Arial"/>
        <family val="2"/>
      </rPr>
      <t>)</t>
    </r>
  </si>
  <si>
    <r>
      <t xml:space="preserve">1/4 * </t>
    </r>
    <r>
      <rPr>
        <i/>
        <sz val="11"/>
        <color theme="1"/>
        <rFont val="Arial"/>
        <family val="2"/>
      </rPr>
      <t>ln</t>
    </r>
    <r>
      <rPr>
        <sz val="11"/>
        <color theme="1"/>
        <rFont val="Arial"/>
        <family val="2"/>
      </rPr>
      <t xml:space="preserve"> 2 / ln ( 1+</t>
    </r>
    <r>
      <rPr>
        <i/>
        <sz val="11"/>
        <color theme="1"/>
        <rFont val="Arial"/>
        <family val="2"/>
      </rPr>
      <t xml:space="preserve"> </t>
    </r>
    <r>
      <rPr>
        <sz val="11"/>
        <color theme="1"/>
        <rFont val="Arial"/>
        <family val="2"/>
      </rPr>
      <t>8%/4)</t>
    </r>
  </si>
  <si>
    <r>
      <t>(</t>
    </r>
    <r>
      <rPr>
        <i/>
        <sz val="10"/>
        <color theme="1"/>
        <rFont val="Arial"/>
        <family val="2"/>
      </rPr>
      <t>t</t>
    </r>
    <r>
      <rPr>
        <sz val="10"/>
        <color theme="1"/>
        <rFont val="Arial"/>
        <family val="2"/>
      </rPr>
      <t>)</t>
    </r>
  </si>
  <si>
    <r>
      <t>a)</t>
    </r>
    <r>
      <rPr>
        <sz val="7"/>
        <color theme="1"/>
        <rFont val="Arial"/>
        <family val="2"/>
      </rPr>
      <t xml:space="preserve">     </t>
    </r>
    <r>
      <rPr>
        <sz val="10"/>
        <color theme="1"/>
        <rFont val="Arial"/>
        <family val="2"/>
      </rPr>
      <t>Welches Objekt ist nach der Gewinnvergleichsrechnung vorzuziehen?</t>
    </r>
  </si>
  <si>
    <r>
      <t>b)</t>
    </r>
    <r>
      <rPr>
        <sz val="7"/>
        <color theme="1"/>
        <rFont val="Arial"/>
        <family val="2"/>
      </rPr>
      <t xml:space="preserve">     </t>
    </r>
    <r>
      <rPr>
        <sz val="10"/>
        <color theme="1"/>
        <rFont val="Arial"/>
        <family val="2"/>
      </rPr>
      <t>Welches Objekt ist nach der Kapitalrentabilität günstiger?</t>
    </r>
  </si>
  <si>
    <r>
      <t xml:space="preserve">Die Summe der Anschaffungsauszahlungen
bestimmen der Buchwert zum Zeitpunkt </t>
    </r>
    <r>
      <rPr>
        <i/>
        <sz val="11"/>
        <color theme="1"/>
        <rFont val="Arial"/>
        <family val="2"/>
      </rPr>
      <t>t</t>
    </r>
    <r>
      <rPr>
        <sz val="11"/>
        <color theme="1"/>
        <rFont val="Arial"/>
        <family val="2"/>
      </rPr>
      <t xml:space="preserve">=0;
bis </t>
    </r>
    <r>
      <rPr>
        <i/>
        <sz val="11"/>
        <color theme="1"/>
        <rFont val="Arial"/>
        <family val="2"/>
      </rPr>
      <t>t</t>
    </r>
    <r>
      <rPr>
        <sz val="11"/>
        <color theme="1"/>
        <rFont val="Arial"/>
        <family val="2"/>
      </rPr>
      <t>=0 werden keine Abschreibungen vorgenommen.</t>
    </r>
  </si>
  <si>
    <r>
      <t xml:space="preserve">Buchwert in </t>
    </r>
    <r>
      <rPr>
        <i/>
        <sz val="11"/>
        <color theme="1"/>
        <rFont val="Arial"/>
        <family val="2"/>
      </rPr>
      <t>t</t>
    </r>
    <r>
      <rPr>
        <sz val="11"/>
        <color theme="1"/>
        <rFont val="Arial"/>
        <family val="2"/>
      </rPr>
      <t>=0</t>
    </r>
  </si>
  <si>
    <r>
      <rPr>
        <b/>
        <sz val="11"/>
        <color theme="1"/>
        <rFont val="Arial"/>
        <family val="2"/>
      </rPr>
      <t>Kapitalrentabilität =</t>
    </r>
    <r>
      <rPr>
        <sz val="11"/>
        <color theme="1"/>
        <rFont val="Arial"/>
        <family val="2"/>
      </rPr>
      <t xml:space="preserve">
[Durchschnittsgewinn / durchschnittl. Buchwert]</t>
    </r>
  </si>
  <si>
    <r>
      <t>c)</t>
    </r>
    <r>
      <rPr>
        <sz val="7"/>
        <color theme="1"/>
        <rFont val="Arial"/>
        <family val="2"/>
      </rPr>
      <t xml:space="preserve">     </t>
    </r>
    <r>
      <rPr>
        <sz val="10"/>
        <color theme="1"/>
        <rFont val="Arial"/>
        <family val="2"/>
      </rPr>
      <t>Bestimmen Sie die Amortisationsperiode (</t>
    </r>
    <r>
      <rPr>
        <i/>
        <sz val="10"/>
        <color theme="1"/>
        <rFont val="Arial"/>
        <family val="2"/>
      </rPr>
      <t>n</t>
    </r>
    <r>
      <rPr>
        <sz val="10"/>
        <color theme="1"/>
        <rFont val="Arial"/>
        <family val="2"/>
      </rPr>
      <t>) und den Amortisationszeitpunkt (</t>
    </r>
    <r>
      <rPr>
        <i/>
        <sz val="10"/>
        <color theme="1"/>
        <rFont val="Arial"/>
        <family val="2"/>
      </rPr>
      <t>t</t>
    </r>
    <r>
      <rPr>
        <i/>
        <vertAlign val="subscript"/>
        <sz val="10"/>
        <color theme="1"/>
        <rFont val="Arial"/>
        <family val="2"/>
      </rPr>
      <t>A</t>
    </r>
    <r>
      <rPr>
        <sz val="10"/>
        <color theme="1"/>
        <rFont val="Arial"/>
        <family val="2"/>
      </rPr>
      <t>) für beide Vorhaben!</t>
    </r>
  </si>
  <si>
    <r>
      <t>Amortisationsperiode (</t>
    </r>
    <r>
      <rPr>
        <b/>
        <i/>
        <sz val="10"/>
        <color theme="1"/>
        <rFont val="Arial"/>
        <family val="2"/>
      </rPr>
      <t>n</t>
    </r>
    <r>
      <rPr>
        <b/>
        <sz val="10"/>
        <color theme="1"/>
        <rFont val="Arial"/>
        <family val="2"/>
      </rPr>
      <t>)</t>
    </r>
  </si>
  <si>
    <r>
      <t xml:space="preserve">(Sinnvollerweise ist </t>
    </r>
    <r>
      <rPr>
        <i/>
        <sz val="11"/>
        <color theme="1"/>
        <rFont val="Arial"/>
        <family val="2"/>
      </rPr>
      <t>t</t>
    </r>
    <r>
      <rPr>
        <sz val="11"/>
        <color theme="1"/>
        <rFont val="Arial"/>
        <family val="2"/>
      </rPr>
      <t xml:space="preserve"> = -1 mit zu berücksichtigen.)</t>
    </r>
  </si>
  <si>
    <r>
      <rPr>
        <b/>
        <i/>
        <sz val="11"/>
        <color theme="1"/>
        <rFont val="Arial"/>
        <family val="2"/>
      </rPr>
      <t>n</t>
    </r>
    <r>
      <rPr>
        <b/>
        <sz val="11"/>
        <color theme="1"/>
        <rFont val="Arial"/>
        <family val="2"/>
      </rPr>
      <t xml:space="preserve"> = 4</t>
    </r>
  </si>
  <si>
    <r>
      <t>Amortisationszeitpunkt (</t>
    </r>
    <r>
      <rPr>
        <b/>
        <i/>
        <sz val="10"/>
        <color theme="1"/>
        <rFont val="Arial"/>
        <family val="2"/>
      </rPr>
      <t>t</t>
    </r>
    <r>
      <rPr>
        <b/>
        <i/>
        <vertAlign val="subscript"/>
        <sz val="10"/>
        <color theme="1"/>
        <rFont val="Arial"/>
        <family val="2"/>
      </rPr>
      <t>A</t>
    </r>
    <r>
      <rPr>
        <b/>
        <sz val="10"/>
        <color theme="1"/>
        <rFont val="Arial"/>
        <family val="2"/>
      </rPr>
      <t>)</t>
    </r>
  </si>
  <si>
    <r>
      <rPr>
        <b/>
        <i/>
        <sz val="11"/>
        <color theme="1"/>
        <rFont val="Arial"/>
        <family val="2"/>
      </rPr>
      <t>t</t>
    </r>
    <r>
      <rPr>
        <b/>
        <i/>
        <vertAlign val="subscript"/>
        <sz val="11"/>
        <color theme="1"/>
        <rFont val="Arial"/>
        <family val="2"/>
      </rPr>
      <t>A</t>
    </r>
    <r>
      <rPr>
        <b/>
        <sz val="11"/>
        <color theme="1"/>
        <rFont val="Arial"/>
        <family val="2"/>
      </rPr>
      <t xml:space="preserve"> =</t>
    </r>
  </si>
  <si>
    <r>
      <t>d)</t>
    </r>
    <r>
      <rPr>
        <sz val="7"/>
        <color theme="1"/>
        <rFont val="Arial"/>
        <family val="2"/>
      </rPr>
      <t xml:space="preserve">     </t>
    </r>
    <r>
      <rPr>
        <sz val="10"/>
        <color theme="1"/>
        <rFont val="Arial"/>
        <family val="2"/>
      </rPr>
      <t>Sollte wegen der voraussichtlichen Verluste im 4. Jahr die Nutzungszeit auf 3 Perioden verkürzt werden?</t>
    </r>
  </si>
  <si>
    <r>
      <t xml:space="preserve">monatliche Zahlung
</t>
    </r>
    <r>
      <rPr>
        <b/>
        <i/>
        <sz val="11"/>
        <color theme="1"/>
        <rFont val="Arial"/>
        <family val="2"/>
      </rPr>
      <t>Annuität</t>
    </r>
  </si>
  <si>
    <r>
      <rPr>
        <i/>
        <sz val="11"/>
        <color theme="1"/>
        <rFont val="Arial"/>
        <family val="2"/>
      </rPr>
      <t>n</t>
    </r>
    <r>
      <rPr>
        <sz val="11"/>
        <color theme="1"/>
        <rFont val="Arial"/>
        <family val="2"/>
      </rPr>
      <t xml:space="preserve"> =</t>
    </r>
  </si>
  <si>
    <r>
      <rPr>
        <i/>
        <sz val="11"/>
        <color theme="1"/>
        <rFont val="Arial"/>
        <family val="2"/>
      </rPr>
      <t>i</t>
    </r>
    <r>
      <rPr>
        <sz val="11"/>
        <color theme="1"/>
        <rFont val="Arial"/>
        <family val="2"/>
      </rPr>
      <t xml:space="preserve"> =</t>
    </r>
  </si>
  <si>
    <r>
      <rPr>
        <i/>
        <sz val="11"/>
        <color theme="1"/>
        <rFont val="Arial"/>
        <family val="2"/>
      </rPr>
      <t>b</t>
    </r>
    <r>
      <rPr>
        <sz val="11"/>
        <color theme="1"/>
        <rFont val="Arial"/>
        <family val="2"/>
      </rPr>
      <t xml:space="preserve"> =</t>
    </r>
  </si>
  <si>
    <r>
      <t xml:space="preserve">jährliche Zahlung
</t>
    </r>
    <r>
      <rPr>
        <b/>
        <i/>
        <sz val="11"/>
        <color theme="1"/>
        <rFont val="Arial"/>
        <family val="2"/>
      </rPr>
      <t>Annuität b</t>
    </r>
  </si>
  <si>
    <r>
      <t xml:space="preserve">Zinssatz </t>
    </r>
    <r>
      <rPr>
        <b/>
        <i/>
        <sz val="11"/>
        <color theme="1"/>
        <rFont val="Arial"/>
        <family val="2"/>
      </rPr>
      <t>i =</t>
    </r>
  </si>
  <si>
    <t>Im Folgenden wird EXCEL analog der Nutzung eines Taschenrechner genutzt.</t>
  </si>
  <si>
    <r>
      <t>c)</t>
    </r>
    <r>
      <rPr>
        <sz val="7"/>
        <color theme="1"/>
        <rFont val="Arial"/>
        <family val="2"/>
      </rPr>
      <t xml:space="preserve">     </t>
    </r>
    <r>
      <rPr>
        <sz val="10"/>
        <color theme="1"/>
        <rFont val="Arial"/>
        <family val="2"/>
      </rPr>
      <t>Jemand möchte sein Kapital verdoppeln. Wie lange dauert dies, wenn er eine jährliche Verzinsung von 8% erwartet?</t>
    </r>
  </si>
  <si>
    <t xml:space="preserve"> 10.000 ,00- 6.805,83</t>
  </si>
</sst>
</file>

<file path=xl/styles.xml><?xml version="1.0" encoding="utf-8"?>
<styleSheet xmlns="http://schemas.openxmlformats.org/spreadsheetml/2006/main" xmlns:mc="http://schemas.openxmlformats.org/markup-compatibility/2006" xmlns:x14ac="http://schemas.microsoft.com/office/spreadsheetml/2009/9/ac" mc:Ignorable="x14ac">
  <numFmts count="12">
    <numFmt numFmtId="44" formatCode="_-* #,##0.00\ &quot;€&quot;_-;\-* #,##0.00\ &quot;€&quot;_-;_-* &quot;-&quot;??\ &quot;€&quot;_-;_-@_-"/>
    <numFmt numFmtId="43" formatCode="_-* #,##0.00\ _€_-;\-* #,##0.00\ _€_-;_-* &quot;-&quot;??\ _€_-;_-@_-"/>
    <numFmt numFmtId="164" formatCode="&quot;t = &quot;0"/>
    <numFmt numFmtId="165" formatCode="#,##0\ &quot;€&quot;"/>
    <numFmt numFmtId="166" formatCode="&quot;t = &quot;\-0"/>
    <numFmt numFmtId="167" formatCode="_-* #,##0\ &quot;€&quot;_-;\-* #,##0\ &quot;€&quot;_-;_-* &quot;-&quot;??\ &quot;€&quot;_-;_-@_-"/>
    <numFmt numFmtId="168" formatCode="_-* #,##0\ _€_-;\-* #,##0\ _€_-;_-* &quot;-&quot;??\ _€_-;_-@_-"/>
    <numFmt numFmtId="169" formatCode="0.0%"/>
    <numFmt numFmtId="170" formatCode="0.000%"/>
    <numFmt numFmtId="171" formatCode="&quot; Monat &quot;00"/>
    <numFmt numFmtId="172" formatCode="0\ &quot;Jahre&quot;"/>
    <numFmt numFmtId="173" formatCode="0.00&quot; Jahre&quot;"/>
  </numFmts>
  <fonts count="18" x14ac:knownFonts="1">
    <font>
      <sz val="11"/>
      <color theme="1"/>
      <name val="Calibri"/>
      <family val="2"/>
      <scheme val="minor"/>
    </font>
    <font>
      <sz val="11"/>
      <color theme="1"/>
      <name val="Calibri"/>
      <family val="2"/>
      <scheme val="minor"/>
    </font>
    <font>
      <b/>
      <sz val="12"/>
      <name val="Arial"/>
      <family val="2"/>
    </font>
    <font>
      <sz val="12"/>
      <name val="Arial"/>
      <family val="2"/>
    </font>
    <font>
      <sz val="11"/>
      <color theme="1"/>
      <name val="Arial"/>
      <family val="2"/>
    </font>
    <font>
      <b/>
      <sz val="11"/>
      <color theme="1"/>
      <name val="Arial"/>
      <family val="2"/>
    </font>
    <font>
      <b/>
      <i/>
      <sz val="11"/>
      <color theme="1"/>
      <name val="Arial"/>
      <family val="2"/>
    </font>
    <font>
      <sz val="10"/>
      <color theme="1"/>
      <name val="Arial"/>
      <family val="2"/>
    </font>
    <font>
      <i/>
      <sz val="10"/>
      <color theme="1"/>
      <name val="Arial"/>
      <family val="2"/>
    </font>
    <font>
      <i/>
      <vertAlign val="subscript"/>
      <sz val="10"/>
      <color theme="1"/>
      <name val="Arial"/>
      <family val="2"/>
    </font>
    <font>
      <i/>
      <sz val="11"/>
      <color theme="1"/>
      <name val="Arial"/>
      <family val="2"/>
    </font>
    <font>
      <i/>
      <vertAlign val="subscript"/>
      <sz val="11"/>
      <color theme="1"/>
      <name val="Arial"/>
      <family val="2"/>
    </font>
    <font>
      <vertAlign val="subscript"/>
      <sz val="11"/>
      <color theme="1"/>
      <name val="Arial"/>
      <family val="2"/>
    </font>
    <font>
      <b/>
      <i/>
      <vertAlign val="subscript"/>
      <sz val="11"/>
      <color theme="1"/>
      <name val="Arial"/>
      <family val="2"/>
    </font>
    <font>
      <sz val="7"/>
      <color theme="1"/>
      <name val="Arial"/>
      <family val="2"/>
    </font>
    <font>
      <b/>
      <sz val="10"/>
      <color theme="1"/>
      <name val="Arial"/>
      <family val="2"/>
    </font>
    <font>
      <b/>
      <i/>
      <sz val="10"/>
      <color theme="1"/>
      <name val="Arial"/>
      <family val="2"/>
    </font>
    <font>
      <b/>
      <i/>
      <vertAlign val="subscript"/>
      <sz val="10"/>
      <color theme="1"/>
      <name val="Arial"/>
      <family val="2"/>
    </font>
  </fonts>
  <fills count="4">
    <fill>
      <patternFill patternType="none"/>
    </fill>
    <fill>
      <patternFill patternType="gray125"/>
    </fill>
    <fill>
      <patternFill patternType="solid">
        <fgColor rgb="FFFFFF00"/>
        <bgColor indexed="64"/>
      </patternFill>
    </fill>
    <fill>
      <patternFill patternType="solid">
        <fgColor theme="0"/>
        <bgColor indexed="64"/>
      </patternFill>
    </fill>
  </fills>
  <borders count="23">
    <border>
      <left/>
      <right/>
      <top/>
      <bottom/>
      <diagonal/>
    </border>
    <border>
      <left/>
      <right/>
      <top style="thin">
        <color indexed="64"/>
      </top>
      <bottom style="double">
        <color indexed="64"/>
      </bottom>
      <diagonal/>
    </border>
    <border>
      <left/>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thin">
        <color indexed="64"/>
      </bottom>
      <diagonal/>
    </border>
    <border>
      <left/>
      <right/>
      <top style="medium">
        <color indexed="64"/>
      </top>
      <bottom/>
      <diagonal/>
    </border>
    <border>
      <left/>
      <right style="medium">
        <color indexed="64"/>
      </right>
      <top/>
      <bottom style="medium">
        <color indexed="64"/>
      </bottom>
      <diagonal/>
    </border>
    <border>
      <left style="thin">
        <color indexed="64"/>
      </left>
      <right/>
      <top/>
      <bottom/>
      <diagonal/>
    </border>
    <border>
      <left style="thin">
        <color indexed="64"/>
      </left>
      <right/>
      <top/>
      <bottom style="medium">
        <color indexed="64"/>
      </bottom>
      <diagonal/>
    </border>
    <border>
      <left/>
      <right style="thin">
        <color indexed="64"/>
      </right>
      <top/>
      <bottom/>
      <diagonal/>
    </border>
    <border>
      <left/>
      <right style="thin">
        <color indexed="64"/>
      </right>
      <top/>
      <bottom style="medium">
        <color indexed="64"/>
      </bottom>
      <diagonal/>
    </border>
    <border>
      <left style="thin">
        <color indexed="64"/>
      </left>
      <right/>
      <top style="medium">
        <color indexed="64"/>
      </top>
      <bottom/>
      <diagonal/>
    </border>
    <border>
      <left/>
      <right/>
      <top style="thin">
        <color indexed="64"/>
      </top>
      <bottom/>
      <diagonal/>
    </border>
    <border>
      <left/>
      <right/>
      <top/>
      <bottom style="double">
        <color indexed="64"/>
      </bottom>
      <diagonal/>
    </border>
    <border>
      <left style="thin">
        <color indexed="64"/>
      </left>
      <right/>
      <top style="thin">
        <color indexed="64"/>
      </top>
      <bottom style="double">
        <color indexed="64"/>
      </bottom>
      <diagonal/>
    </border>
    <border>
      <left style="thin">
        <color indexed="64"/>
      </left>
      <right/>
      <top/>
      <bottom style="double">
        <color indexed="64"/>
      </bottom>
      <diagonal/>
    </border>
  </borders>
  <cellStyleXfs count="4">
    <xf numFmtId="0" fontId="0" fillId="0" borderId="0"/>
    <xf numFmtId="43" fontId="1" fillId="0" borderId="0" applyFont="0" applyFill="0" applyBorder="0" applyAlignment="0" applyProtection="0"/>
    <xf numFmtId="9" fontId="1" fillId="0" borderId="0" applyFont="0" applyFill="0" applyBorder="0" applyAlignment="0" applyProtection="0"/>
    <xf numFmtId="44" fontId="1" fillId="0" borderId="0" applyFont="0" applyFill="0" applyBorder="0" applyAlignment="0" applyProtection="0"/>
  </cellStyleXfs>
  <cellXfs count="176">
    <xf numFmtId="0" fontId="0" fillId="0" borderId="0" xfId="0"/>
    <xf numFmtId="0" fontId="2" fillId="0" borderId="0" xfId="0" applyFont="1" applyBorder="1"/>
    <xf numFmtId="0" fontId="2" fillId="0" borderId="6" xfId="0" applyFont="1" applyBorder="1"/>
    <xf numFmtId="0" fontId="2" fillId="0" borderId="7" xfId="0" applyFont="1" applyBorder="1"/>
    <xf numFmtId="0" fontId="2" fillId="0" borderId="8" xfId="0" applyFont="1" applyBorder="1"/>
    <xf numFmtId="3" fontId="2" fillId="0" borderId="8" xfId="0" applyNumberFormat="1" applyFont="1" applyBorder="1" applyAlignment="1">
      <alignment horizontal="center"/>
    </xf>
    <xf numFmtId="0" fontId="3" fillId="0" borderId="0" xfId="0" applyFont="1" applyBorder="1"/>
    <xf numFmtId="0" fontId="2" fillId="0" borderId="0" xfId="0" applyFont="1" applyBorder="1" applyAlignment="1">
      <alignment horizontal="center" wrapText="1"/>
    </xf>
    <xf numFmtId="0" fontId="3" fillId="0" borderId="6" xfId="0" applyFont="1" applyBorder="1"/>
    <xf numFmtId="3" fontId="2" fillId="0" borderId="7" xfId="0" applyNumberFormat="1" applyFont="1" applyBorder="1" applyAlignment="1">
      <alignment horizontal="center"/>
    </xf>
    <xf numFmtId="0" fontId="2" fillId="0" borderId="7" xfId="0" applyFont="1" applyBorder="1" applyAlignment="1">
      <alignment horizontal="center"/>
    </xf>
    <xf numFmtId="0" fontId="3" fillId="0" borderId="6" xfId="0" applyFont="1" applyBorder="1" applyAlignment="1">
      <alignment horizontal="center" vertical="top" wrapText="1"/>
    </xf>
    <xf numFmtId="0" fontId="3" fillId="0" borderId="6" xfId="0" applyFont="1" applyBorder="1" applyAlignment="1">
      <alignment horizontal="center" vertical="top"/>
    </xf>
    <xf numFmtId="0" fontId="2" fillId="0" borderId="0" xfId="0" applyFont="1" applyBorder="1" applyAlignment="1">
      <alignment horizontal="center"/>
    </xf>
    <xf numFmtId="0" fontId="2" fillId="0" borderId="8" xfId="0" applyFont="1" applyBorder="1" applyAlignment="1">
      <alignment horizontal="center"/>
    </xf>
    <xf numFmtId="9" fontId="2" fillId="0" borderId="0" xfId="2" applyFont="1" applyBorder="1" applyAlignment="1">
      <alignment horizontal="center"/>
    </xf>
    <xf numFmtId="0" fontId="2" fillId="0" borderId="6" xfId="0" applyFont="1" applyBorder="1" applyAlignment="1">
      <alignment horizontal="center"/>
    </xf>
    <xf numFmtId="9" fontId="2" fillId="0" borderId="7" xfId="2" applyFont="1" applyBorder="1" applyAlignment="1">
      <alignment horizontal="center"/>
    </xf>
    <xf numFmtId="0" fontId="4" fillId="0" borderId="0" xfId="0" applyFont="1"/>
    <xf numFmtId="0" fontId="5" fillId="0" borderId="0" xfId="0" applyFont="1"/>
    <xf numFmtId="0" fontId="4" fillId="0" borderId="2" xfId="0" applyFont="1" applyBorder="1"/>
    <xf numFmtId="166" fontId="6" fillId="0" borderId="2" xfId="0" applyNumberFormat="1" applyFont="1" applyBorder="1" applyAlignment="1">
      <alignment horizontal="center" vertical="center"/>
    </xf>
    <xf numFmtId="164" fontId="6" fillId="0" borderId="2" xfId="0" applyNumberFormat="1" applyFont="1" applyBorder="1" applyAlignment="1">
      <alignment horizontal="center" vertical="center"/>
    </xf>
    <xf numFmtId="165" fontId="4" fillId="0" borderId="0" xfId="1" applyNumberFormat="1" applyFont="1"/>
    <xf numFmtId="0" fontId="5" fillId="0" borderId="1" xfId="0" applyFont="1" applyBorder="1"/>
    <xf numFmtId="165" fontId="5" fillId="0" borderId="1" xfId="1" applyNumberFormat="1" applyFont="1" applyBorder="1"/>
    <xf numFmtId="165" fontId="4" fillId="0" borderId="0" xfId="0" applyNumberFormat="1" applyFont="1"/>
    <xf numFmtId="44" fontId="4" fillId="0" borderId="0" xfId="0" applyNumberFormat="1" applyFont="1"/>
    <xf numFmtId="0" fontId="4" fillId="0" borderId="0" xfId="0" applyFont="1" applyAlignment="1">
      <alignment wrapText="1"/>
    </xf>
    <xf numFmtId="0" fontId="7" fillId="0" borderId="0" xfId="0" applyFont="1" applyAlignment="1">
      <alignment vertical="center"/>
    </xf>
    <xf numFmtId="0" fontId="4" fillId="0" borderId="6" xfId="0" applyFont="1" applyBorder="1"/>
    <xf numFmtId="0" fontId="6" fillId="0" borderId="6" xfId="0" applyFont="1" applyBorder="1"/>
    <xf numFmtId="164" fontId="6" fillId="0" borderId="6" xfId="0" applyNumberFormat="1" applyFont="1" applyBorder="1" applyAlignment="1">
      <alignment horizontal="center"/>
    </xf>
    <xf numFmtId="167" fontId="4" fillId="0" borderId="0" xfId="3" applyNumberFormat="1" applyFont="1"/>
    <xf numFmtId="0" fontId="10" fillId="0" borderId="0" xfId="0" applyFont="1" applyAlignment="1">
      <alignment horizontal="right" vertical="center"/>
    </xf>
    <xf numFmtId="0" fontId="10" fillId="0" borderId="0" xfId="0" applyFont="1"/>
    <xf numFmtId="0" fontId="4" fillId="0" borderId="15" xfId="0" applyFont="1" applyBorder="1" applyAlignment="1">
      <alignment horizontal="center"/>
    </xf>
    <xf numFmtId="9" fontId="4" fillId="0" borderId="0" xfId="0" applyNumberFormat="1" applyFont="1" applyAlignment="1">
      <alignment horizontal="center"/>
    </xf>
    <xf numFmtId="44" fontId="4" fillId="0" borderId="14" xfId="3" applyFont="1" applyBorder="1"/>
    <xf numFmtId="0" fontId="7" fillId="0" borderId="0" xfId="0" applyFont="1" applyAlignment="1">
      <alignment horizontal="left" vertical="center" wrapText="1"/>
    </xf>
    <xf numFmtId="0" fontId="4" fillId="0" borderId="0" xfId="0" applyFont="1" applyAlignment="1">
      <alignment horizontal="left" vertical="center"/>
    </xf>
    <xf numFmtId="0" fontId="10" fillId="0" borderId="0" xfId="0" applyFont="1" applyAlignment="1">
      <alignment horizontal="right" wrapText="1"/>
    </xf>
    <xf numFmtId="44" fontId="4" fillId="0" borderId="0" xfId="3" applyNumberFormat="1" applyFont="1" applyAlignment="1">
      <alignment horizontal="left" wrapText="1"/>
    </xf>
    <xf numFmtId="0" fontId="4" fillId="0" borderId="0" xfId="0" applyFont="1" applyAlignment="1">
      <alignment horizontal="left" wrapText="1"/>
    </xf>
    <xf numFmtId="9" fontId="4" fillId="0" borderId="0" xfId="0" applyNumberFormat="1" applyFont="1" applyAlignment="1">
      <alignment horizontal="left" wrapText="1"/>
    </xf>
    <xf numFmtId="0" fontId="6" fillId="0" borderId="0" xfId="0" applyFont="1" applyAlignment="1">
      <alignment horizontal="right" vertical="center"/>
    </xf>
    <xf numFmtId="44" fontId="5" fillId="0" borderId="0" xfId="3" applyFont="1" applyAlignment="1">
      <alignment horizontal="left" vertical="center"/>
    </xf>
    <xf numFmtId="44" fontId="5" fillId="0" borderId="0" xfId="3" applyFont="1"/>
    <xf numFmtId="44" fontId="4" fillId="0" borderId="0" xfId="3" applyFont="1" applyAlignment="1">
      <alignment horizontal="left" wrapText="1"/>
    </xf>
    <xf numFmtId="0" fontId="4" fillId="0" borderId="0" xfId="0" applyFont="1" applyAlignment="1">
      <alignment horizontal="right" vertical="center"/>
    </xf>
    <xf numFmtId="9" fontId="4" fillId="0" borderId="0" xfId="3" applyNumberFormat="1" applyFont="1" applyAlignment="1">
      <alignment horizontal="left" wrapText="1"/>
    </xf>
    <xf numFmtId="0" fontId="5" fillId="0" borderId="0" xfId="0" applyFont="1" applyAlignment="1">
      <alignment wrapText="1"/>
    </xf>
    <xf numFmtId="0" fontId="4" fillId="0" borderId="0" xfId="0" applyFont="1" applyAlignment="1">
      <alignment horizontal="right"/>
    </xf>
    <xf numFmtId="0" fontId="5" fillId="0" borderId="0" xfId="0" applyFont="1" applyAlignment="1">
      <alignment horizontal="right"/>
    </xf>
    <xf numFmtId="44" fontId="5" fillId="0" borderId="0" xfId="3" applyFont="1" applyAlignment="1">
      <alignment horizontal="left"/>
    </xf>
    <xf numFmtId="43" fontId="5" fillId="0" borderId="0" xfId="1" applyFont="1" applyAlignment="1">
      <alignment horizontal="left"/>
    </xf>
    <xf numFmtId="44" fontId="4" fillId="0" borderId="0" xfId="3" applyFont="1"/>
    <xf numFmtId="43" fontId="4" fillId="0" borderId="0" xfId="1" applyFont="1" applyAlignment="1">
      <alignment horizontal="left"/>
    </xf>
    <xf numFmtId="0" fontId="4" fillId="0" borderId="0" xfId="0" quotePrefix="1" applyFont="1"/>
    <xf numFmtId="0" fontId="10" fillId="0" borderId="0" xfId="0" applyFont="1" applyAlignment="1">
      <alignment horizontal="left" vertical="center"/>
    </xf>
    <xf numFmtId="0" fontId="4" fillId="0" borderId="0" xfId="0" applyFont="1" applyAlignment="1">
      <alignment horizontal="right" wrapText="1"/>
    </xf>
    <xf numFmtId="0" fontId="10" fillId="0" borderId="0" xfId="0" applyFont="1" applyAlignment="1">
      <alignment wrapText="1"/>
    </xf>
    <xf numFmtId="173" fontId="5" fillId="0" borderId="0" xfId="0" applyNumberFormat="1" applyFont="1" applyAlignment="1">
      <alignment horizontal="left" vertical="center"/>
    </xf>
    <xf numFmtId="2" fontId="5" fillId="0" borderId="0" xfId="0" applyNumberFormat="1" applyFont="1" applyAlignment="1">
      <alignment horizontal="left" vertical="center"/>
    </xf>
    <xf numFmtId="2" fontId="4" fillId="0" borderId="0" xfId="0" applyNumberFormat="1" applyFont="1" applyAlignment="1">
      <alignment horizontal="left" vertical="center"/>
    </xf>
    <xf numFmtId="9" fontId="4" fillId="0" borderId="0" xfId="2" applyFont="1" applyAlignment="1">
      <alignment horizontal="left" vertical="center"/>
    </xf>
    <xf numFmtId="0" fontId="15" fillId="0" borderId="0" xfId="0" applyFont="1" applyAlignment="1">
      <alignment horizontal="center" vertical="center"/>
    </xf>
    <xf numFmtId="0" fontId="7" fillId="0" borderId="6" xfId="0" applyFont="1" applyBorder="1" applyAlignment="1">
      <alignment horizontal="center" vertical="center"/>
    </xf>
    <xf numFmtId="0" fontId="7" fillId="0" borderId="15" xfId="0" applyFont="1" applyBorder="1" applyAlignment="1">
      <alignment horizontal="center" vertical="center"/>
    </xf>
    <xf numFmtId="0" fontId="7" fillId="0" borderId="17" xfId="0" applyFont="1" applyBorder="1" applyAlignment="1">
      <alignment horizontal="center" vertical="center"/>
    </xf>
    <xf numFmtId="0" fontId="7" fillId="0" borderId="0" xfId="0" applyFont="1" applyAlignment="1">
      <alignment horizontal="center" vertical="center"/>
    </xf>
    <xf numFmtId="3" fontId="7" fillId="0" borderId="14" xfId="1" applyNumberFormat="1" applyFont="1" applyBorder="1" applyAlignment="1">
      <alignment vertical="center"/>
    </xf>
    <xf numFmtId="3" fontId="4" fillId="0" borderId="16" xfId="1" applyNumberFormat="1" applyFont="1" applyBorder="1"/>
    <xf numFmtId="3" fontId="4" fillId="0" borderId="0" xfId="1" applyNumberFormat="1" applyFont="1"/>
    <xf numFmtId="3" fontId="4" fillId="0" borderId="16" xfId="0" applyNumberFormat="1" applyFont="1" applyBorder="1"/>
    <xf numFmtId="3" fontId="7" fillId="0" borderId="0" xfId="1" applyNumberFormat="1" applyFont="1" applyAlignment="1">
      <alignment vertical="center"/>
    </xf>
    <xf numFmtId="3" fontId="7" fillId="0" borderId="16" xfId="1" applyNumberFormat="1" applyFont="1" applyBorder="1" applyAlignment="1">
      <alignment vertical="center"/>
    </xf>
    <xf numFmtId="0" fontId="7" fillId="0" borderId="0" xfId="0" applyFont="1" applyAlignment="1">
      <alignment horizontal="left" vertical="center" indent="2"/>
    </xf>
    <xf numFmtId="0" fontId="4" fillId="0" borderId="1" xfId="0" applyFont="1" applyBorder="1"/>
    <xf numFmtId="0" fontId="4" fillId="0" borderId="1" xfId="0" applyFont="1" applyBorder="1" applyAlignment="1">
      <alignment horizontal="right"/>
    </xf>
    <xf numFmtId="3" fontId="4" fillId="0" borderId="1" xfId="0" applyNumberFormat="1" applyFont="1" applyBorder="1"/>
    <xf numFmtId="0" fontId="5" fillId="0" borderId="1" xfId="0" applyFont="1" applyBorder="1" applyAlignment="1">
      <alignment horizontal="right"/>
    </xf>
    <xf numFmtId="3" fontId="5" fillId="0" borderId="1" xfId="0" applyNumberFormat="1" applyFont="1" applyBorder="1"/>
    <xf numFmtId="3" fontId="4" fillId="0" borderId="0" xfId="0" applyNumberFormat="1" applyFont="1" applyAlignment="1"/>
    <xf numFmtId="3" fontId="4" fillId="0" borderId="0" xfId="0" applyNumberFormat="1" applyFont="1"/>
    <xf numFmtId="169" fontId="5" fillId="0" borderId="1" xfId="2" applyNumberFormat="1" applyFont="1" applyBorder="1"/>
    <xf numFmtId="0" fontId="15" fillId="0" borderId="17" xfId="0" applyFont="1" applyBorder="1" applyAlignment="1">
      <alignment horizontal="center" vertical="center" wrapText="1"/>
    </xf>
    <xf numFmtId="0" fontId="15" fillId="0" borderId="6" xfId="0" applyFont="1" applyBorder="1" applyAlignment="1">
      <alignment horizontal="center" vertical="center" wrapText="1"/>
    </xf>
    <xf numFmtId="0" fontId="4" fillId="0" borderId="0" xfId="0" applyFont="1" applyBorder="1" applyAlignment="1">
      <alignment wrapText="1"/>
    </xf>
    <xf numFmtId="3" fontId="5" fillId="0" borderId="16" xfId="1" applyNumberFormat="1" applyFont="1" applyBorder="1"/>
    <xf numFmtId="3" fontId="5" fillId="0" borderId="0" xfId="1" applyNumberFormat="1" applyFont="1" applyBorder="1"/>
    <xf numFmtId="3" fontId="5" fillId="0" borderId="16" xfId="0" applyNumberFormat="1" applyFont="1" applyBorder="1"/>
    <xf numFmtId="3" fontId="5" fillId="0" borderId="0" xfId="0" applyNumberFormat="1" applyFont="1" applyBorder="1"/>
    <xf numFmtId="3" fontId="5" fillId="2" borderId="16" xfId="0" applyNumberFormat="1" applyFont="1" applyFill="1" applyBorder="1"/>
    <xf numFmtId="3" fontId="5" fillId="2" borderId="0" xfId="0" applyNumberFormat="1" applyFont="1" applyFill="1" applyBorder="1"/>
    <xf numFmtId="0" fontId="4" fillId="0" borderId="0" xfId="0" applyFont="1" applyBorder="1"/>
    <xf numFmtId="2" fontId="5" fillId="0" borderId="0" xfId="0" applyNumberFormat="1" applyFont="1" applyAlignment="1">
      <alignment horizontal="left"/>
    </xf>
    <xf numFmtId="0" fontId="15" fillId="0" borderId="6" xfId="0" applyFont="1" applyBorder="1" applyAlignment="1">
      <alignment horizontal="center" vertical="center"/>
    </xf>
    <xf numFmtId="0" fontId="7" fillId="0" borderId="0" xfId="0" applyFont="1" applyAlignment="1">
      <alignment horizontal="right" vertical="center"/>
    </xf>
    <xf numFmtId="3" fontId="7" fillId="0" borderId="18" xfId="1" applyNumberFormat="1" applyFont="1" applyBorder="1" applyAlignment="1">
      <alignment vertical="center"/>
    </xf>
    <xf numFmtId="3" fontId="4" fillId="0" borderId="0" xfId="1" applyNumberFormat="1" applyFont="1" applyBorder="1"/>
    <xf numFmtId="3" fontId="4" fillId="0" borderId="18" xfId="1" applyNumberFormat="1" applyFont="1" applyBorder="1"/>
    <xf numFmtId="0" fontId="4" fillId="0" borderId="14" xfId="0" applyFont="1" applyBorder="1"/>
    <xf numFmtId="172" fontId="4" fillId="0" borderId="0" xfId="0" applyNumberFormat="1" applyFont="1"/>
    <xf numFmtId="168" fontId="4" fillId="0" borderId="0" xfId="1" applyNumberFormat="1" applyFont="1"/>
    <xf numFmtId="3" fontId="5" fillId="0" borderId="21" xfId="0" applyNumberFormat="1" applyFont="1" applyBorder="1"/>
    <xf numFmtId="0" fontId="4" fillId="0" borderId="19" xfId="0" applyFont="1" applyBorder="1"/>
    <xf numFmtId="0" fontId="4" fillId="0" borderId="20" xfId="0" applyFont="1" applyBorder="1"/>
    <xf numFmtId="3" fontId="4" fillId="0" borderId="20" xfId="0" applyNumberFormat="1" applyFont="1" applyBorder="1"/>
    <xf numFmtId="0" fontId="4" fillId="0" borderId="22" xfId="0" applyFont="1" applyBorder="1"/>
    <xf numFmtId="0" fontId="4" fillId="2" borderId="4" xfId="0" applyFont="1" applyFill="1" applyBorder="1"/>
    <xf numFmtId="0" fontId="4" fillId="2" borderId="12" xfId="0" applyFont="1" applyFill="1" applyBorder="1"/>
    <xf numFmtId="0" fontId="4" fillId="2" borderId="5" xfId="0" applyFont="1" applyFill="1" applyBorder="1"/>
    <xf numFmtId="0" fontId="6" fillId="2" borderId="3" xfId="0" applyFont="1" applyFill="1" applyBorder="1" applyAlignment="1">
      <alignment horizontal="right"/>
    </xf>
    <xf numFmtId="170" fontId="6" fillId="2" borderId="6" xfId="0" applyNumberFormat="1" applyFont="1" applyFill="1" applyBorder="1" applyAlignment="1">
      <alignment horizontal="left"/>
    </xf>
    <xf numFmtId="0" fontId="6" fillId="2" borderId="6" xfId="0" applyFont="1" applyFill="1" applyBorder="1" applyAlignment="1">
      <alignment horizontal="right"/>
    </xf>
    <xf numFmtId="0" fontId="6" fillId="2" borderId="13" xfId="0" applyFont="1" applyFill="1" applyBorder="1" applyAlignment="1">
      <alignment horizontal="left"/>
    </xf>
    <xf numFmtId="167" fontId="6" fillId="0" borderId="0" xfId="3" applyNumberFormat="1" applyFont="1"/>
    <xf numFmtId="0" fontId="5" fillId="0" borderId="6" xfId="0" applyFont="1" applyBorder="1" applyAlignment="1">
      <alignment horizontal="center" vertical="center" wrapText="1"/>
    </xf>
    <xf numFmtId="0" fontId="5" fillId="0" borderId="10" xfId="0" applyFont="1" applyBorder="1" applyAlignment="1">
      <alignment horizontal="center" vertical="center" wrapText="1"/>
    </xf>
    <xf numFmtId="0" fontId="5" fillId="0" borderId="10" xfId="0" applyFont="1" applyBorder="1" applyAlignment="1">
      <alignment horizontal="center" vertical="center"/>
    </xf>
    <xf numFmtId="171" fontId="4" fillId="3" borderId="0" xfId="3" applyNumberFormat="1" applyFont="1" applyFill="1" applyAlignment="1">
      <alignment horizontal="center" vertical="center"/>
    </xf>
    <xf numFmtId="44" fontId="4" fillId="3" borderId="9" xfId="3" applyNumberFormat="1" applyFont="1" applyFill="1" applyBorder="1"/>
    <xf numFmtId="44" fontId="4" fillId="3" borderId="0" xfId="3" applyNumberFormat="1" applyFont="1" applyFill="1"/>
    <xf numFmtId="44" fontId="4" fillId="3" borderId="0" xfId="0" applyNumberFormat="1" applyFont="1" applyFill="1"/>
    <xf numFmtId="9" fontId="4" fillId="0" borderId="0" xfId="0" applyNumberFormat="1" applyFont="1"/>
    <xf numFmtId="43" fontId="4" fillId="0" borderId="0" xfId="1" applyFont="1"/>
    <xf numFmtId="0" fontId="5" fillId="0" borderId="6" xfId="0" applyFont="1" applyBorder="1" applyAlignment="1">
      <alignment horizontal="center" vertical="center"/>
    </xf>
    <xf numFmtId="0" fontId="4" fillId="0" borderId="0" xfId="0" applyFont="1" applyAlignment="1">
      <alignment horizontal="center"/>
    </xf>
    <xf numFmtId="43" fontId="4" fillId="0" borderId="9" xfId="0" applyNumberFormat="1" applyFont="1" applyBorder="1"/>
    <xf numFmtId="43" fontId="4" fillId="0" borderId="0" xfId="0" applyNumberFormat="1" applyFont="1"/>
    <xf numFmtId="0" fontId="4" fillId="0" borderId="8" xfId="0" applyFont="1" applyBorder="1" applyAlignment="1">
      <alignment horizontal="center"/>
    </xf>
    <xf numFmtId="43" fontId="4" fillId="0" borderId="11" xfId="0" applyNumberFormat="1" applyFont="1" applyBorder="1"/>
    <xf numFmtId="43" fontId="4" fillId="0" borderId="8" xfId="0" applyNumberFormat="1" applyFont="1" applyBorder="1"/>
    <xf numFmtId="169" fontId="5" fillId="0" borderId="0" xfId="0" applyNumberFormat="1" applyFont="1" applyAlignment="1">
      <alignment horizontal="left"/>
    </xf>
    <xf numFmtId="43" fontId="4" fillId="0" borderId="0" xfId="1" applyNumberFormat="1" applyFont="1"/>
    <xf numFmtId="168" fontId="6" fillId="0" borderId="1" xfId="1" applyNumberFormat="1" applyFont="1" applyBorder="1"/>
    <xf numFmtId="43" fontId="5" fillId="0" borderId="1" xfId="1" applyNumberFormat="1" applyFont="1" applyBorder="1"/>
    <xf numFmtId="9" fontId="4" fillId="0" borderId="0" xfId="2" applyFont="1"/>
    <xf numFmtId="2" fontId="4" fillId="0" borderId="0" xfId="0" applyNumberFormat="1" applyFont="1"/>
    <xf numFmtId="0" fontId="4" fillId="0" borderId="0" xfId="0" applyNumberFormat="1" applyFont="1"/>
    <xf numFmtId="15" fontId="4" fillId="0" borderId="0" xfId="0" applyNumberFormat="1" applyFont="1"/>
    <xf numFmtId="0" fontId="4" fillId="0" borderId="0" xfId="0" applyFont="1" applyBorder="1" applyAlignment="1">
      <alignment horizontal="center"/>
    </xf>
    <xf numFmtId="0" fontId="2" fillId="0" borderId="0" xfId="0" applyFont="1" applyBorder="1" applyAlignment="1">
      <alignment horizontal="center"/>
    </xf>
    <xf numFmtId="0" fontId="4" fillId="0" borderId="0" xfId="0" applyFont="1" applyBorder="1" applyAlignment="1">
      <alignment horizontal="center"/>
    </xf>
    <xf numFmtId="0" fontId="2" fillId="0" borderId="8" xfId="0" applyFont="1" applyBorder="1" applyAlignment="1">
      <alignment horizontal="center"/>
    </xf>
    <xf numFmtId="9" fontId="2" fillId="0" borderId="0" xfId="2" applyFont="1" applyBorder="1" applyAlignment="1">
      <alignment horizontal="center"/>
    </xf>
    <xf numFmtId="0" fontId="2" fillId="0" borderId="6" xfId="0" applyFont="1" applyBorder="1" applyAlignment="1">
      <alignment horizontal="center"/>
    </xf>
    <xf numFmtId="0" fontId="4" fillId="0" borderId="6" xfId="0" applyFont="1" applyBorder="1" applyAlignment="1"/>
    <xf numFmtId="9" fontId="2" fillId="0" borderId="7" xfId="2" applyFont="1" applyBorder="1" applyAlignment="1">
      <alignment horizontal="center"/>
    </xf>
    <xf numFmtId="0" fontId="4" fillId="0" borderId="7" xfId="0" applyFont="1" applyBorder="1" applyAlignment="1">
      <alignment horizontal="center"/>
    </xf>
    <xf numFmtId="0" fontId="4" fillId="0" borderId="8" xfId="0" applyFont="1" applyBorder="1" applyAlignment="1">
      <alignment horizontal="center"/>
    </xf>
    <xf numFmtId="0" fontId="5" fillId="0" borderId="0" xfId="0" applyFont="1" applyAlignment="1">
      <alignment wrapText="1"/>
    </xf>
    <xf numFmtId="0" fontId="15" fillId="0" borderId="0" xfId="0" applyFont="1" applyBorder="1" applyAlignment="1">
      <alignment horizontal="right" vertical="top" indent="2"/>
    </xf>
    <xf numFmtId="0" fontId="4" fillId="0" borderId="0" xfId="0" applyFont="1" applyBorder="1" applyAlignment="1">
      <alignment horizontal="right" vertical="top"/>
    </xf>
    <xf numFmtId="0" fontId="15" fillId="0" borderId="0" xfId="0" applyFont="1" applyAlignment="1">
      <alignment horizontal="right" vertical="center"/>
    </xf>
    <xf numFmtId="0" fontId="4" fillId="0" borderId="0" xfId="0" applyFont="1" applyAlignment="1">
      <alignment horizontal="right"/>
    </xf>
    <xf numFmtId="0" fontId="15" fillId="0" borderId="15" xfId="0" applyFont="1" applyBorder="1" applyAlignment="1">
      <alignment horizontal="center" vertical="center"/>
    </xf>
    <xf numFmtId="0" fontId="15" fillId="0" borderId="17" xfId="0" applyFont="1" applyBorder="1" applyAlignment="1">
      <alignment horizontal="center" vertical="center"/>
    </xf>
    <xf numFmtId="0" fontId="15" fillId="0" borderId="6" xfId="0" applyFont="1" applyBorder="1" applyAlignment="1">
      <alignment horizontal="center" vertical="center"/>
    </xf>
    <xf numFmtId="0" fontId="5" fillId="0" borderId="6" xfId="0" applyFont="1" applyBorder="1" applyAlignment="1">
      <alignment horizontal="center"/>
    </xf>
    <xf numFmtId="0" fontId="15" fillId="0" borderId="14" xfId="0" applyFont="1" applyBorder="1" applyAlignment="1">
      <alignment horizontal="center" vertical="center"/>
    </xf>
    <xf numFmtId="0" fontId="5" fillId="0" borderId="16" xfId="0" applyFont="1" applyBorder="1" applyAlignment="1">
      <alignment horizontal="center" vertical="center"/>
    </xf>
    <xf numFmtId="0" fontId="15" fillId="0" borderId="0" xfId="0" applyFont="1" applyAlignment="1">
      <alignment horizontal="center" vertical="center"/>
    </xf>
    <xf numFmtId="0" fontId="5" fillId="0" borderId="0" xfId="0" applyFont="1" applyAlignment="1">
      <alignment horizontal="center"/>
    </xf>
    <xf numFmtId="0" fontId="4" fillId="0" borderId="0" xfId="0" applyFont="1" applyBorder="1" applyAlignment="1">
      <alignment wrapText="1"/>
    </xf>
    <xf numFmtId="0" fontId="4" fillId="0" borderId="0" xfId="0" applyFont="1" applyAlignment="1">
      <alignment wrapText="1"/>
    </xf>
    <xf numFmtId="0" fontId="4" fillId="0" borderId="0" xfId="0" applyFont="1" applyAlignment="1"/>
    <xf numFmtId="0" fontId="4" fillId="0" borderId="1" xfId="0" applyFont="1" applyBorder="1" applyAlignment="1">
      <alignment wrapText="1"/>
    </xf>
    <xf numFmtId="0" fontId="4" fillId="0" borderId="1" xfId="0" applyFont="1" applyBorder="1" applyAlignment="1"/>
    <xf numFmtId="0" fontId="7" fillId="0" borderId="0" xfId="0" applyFont="1" applyAlignment="1">
      <alignment horizontal="left" vertical="center" wrapText="1"/>
    </xf>
    <xf numFmtId="0" fontId="7" fillId="0" borderId="0" xfId="0" applyFont="1" applyAlignment="1">
      <alignment horizontal="left" vertical="top" wrapText="1"/>
    </xf>
    <xf numFmtId="0" fontId="4" fillId="0" borderId="0" xfId="0" applyFont="1" applyAlignment="1">
      <alignment vertical="top" wrapText="1"/>
    </xf>
    <xf numFmtId="0" fontId="5" fillId="0" borderId="0" xfId="0" applyFont="1" applyBorder="1" applyAlignment="1">
      <alignment horizontal="center" vertical="center"/>
    </xf>
    <xf numFmtId="0" fontId="5" fillId="0" borderId="6" xfId="0" applyFont="1" applyBorder="1" applyAlignment="1">
      <alignment horizontal="center" vertical="center"/>
    </xf>
    <xf numFmtId="0" fontId="5" fillId="0" borderId="14" xfId="0" applyFont="1" applyBorder="1" applyAlignment="1">
      <alignment horizontal="center" vertical="center"/>
    </xf>
  </cellXfs>
  <cellStyles count="4">
    <cellStyle name="Komma" xfId="1" builtinId="3"/>
    <cellStyle name="Prozent" xfId="2" builtinId="5"/>
    <cellStyle name="Standard" xfId="0" builtinId="0"/>
    <cellStyle name="Währung" xfId="3" builtinId="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calcChain" Target="calcChain.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'1.2.1 Beispiel'!$C$8</c:f>
              <c:strCache>
                <c:ptCount val="1"/>
                <c:pt idx="0">
                  <c:v>Summe (Einzahlungsüberschuss)</c:v>
                </c:pt>
              </c:strCache>
            </c:strRef>
          </c:tx>
          <c:spPr>
            <a:solidFill>
              <a:schemeClr val="accent1"/>
            </a:solidFill>
          </c:spPr>
          <c:invertIfNegative val="0"/>
          <c:val>
            <c:numRef>
              <c:f>'1.2.1 Beispiel'!$D$8:$J$8</c:f>
              <c:numCache>
                <c:formatCode>#,##0\ "€"</c:formatCode>
                <c:ptCount val="7"/>
                <c:pt idx="0">
                  <c:v>-400000</c:v>
                </c:pt>
                <c:pt idx="1">
                  <c:v>-800000</c:v>
                </c:pt>
                <c:pt idx="2">
                  <c:v>500000</c:v>
                </c:pt>
                <c:pt idx="3">
                  <c:v>500000</c:v>
                </c:pt>
                <c:pt idx="4">
                  <c:v>500000</c:v>
                </c:pt>
                <c:pt idx="5">
                  <c:v>500000</c:v>
                </c:pt>
                <c:pt idx="6">
                  <c:v>500000</c:v>
                </c:pt>
              </c:numCache>
            </c:numRef>
          </c:val>
        </c:ser>
        <c:dLbls>
          <c:showLegendKey val="0"/>
          <c:showVal val="0"/>
          <c:showCatName val="0"/>
          <c:showSerName val="0"/>
          <c:showPercent val="0"/>
          <c:showBubbleSize val="0"/>
        </c:dLbls>
        <c:gapWidth val="150"/>
        <c:axId val="133537792"/>
        <c:axId val="133539328"/>
      </c:barChart>
      <c:catAx>
        <c:axId val="133537792"/>
        <c:scaling>
          <c:orientation val="minMax"/>
        </c:scaling>
        <c:delete val="1"/>
        <c:axPos val="b"/>
        <c:numFmt formatCode="&quot;t = &quot;\-0" sourceLinked="0"/>
        <c:majorTickMark val="out"/>
        <c:minorTickMark val="none"/>
        <c:tickLblPos val="nextTo"/>
        <c:crossAx val="133539328"/>
        <c:crosses val="autoZero"/>
        <c:auto val="1"/>
        <c:lblAlgn val="ctr"/>
        <c:lblOffset val="100"/>
        <c:noMultiLvlLbl val="0"/>
      </c:catAx>
      <c:valAx>
        <c:axId val="133539328"/>
        <c:scaling>
          <c:orientation val="minMax"/>
        </c:scaling>
        <c:delete val="0"/>
        <c:axPos val="l"/>
        <c:majorGridlines/>
        <c:minorGridlines>
          <c:spPr>
            <a:ln>
              <a:noFill/>
            </a:ln>
          </c:spPr>
        </c:minorGridlines>
        <c:numFmt formatCode="#,##0\ &quot;€&quot;" sourceLinked="1"/>
        <c:majorTickMark val="out"/>
        <c:minorTickMark val="none"/>
        <c:tickLblPos val="nextTo"/>
        <c:crossAx val="133537792"/>
        <c:crosses val="autoZero"/>
        <c:crossBetween val="between"/>
      </c:valAx>
    </c:plotArea>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1"/>
          <c:order val="0"/>
          <c:tx>
            <c:strRef>
              <c:f>'1.2.1 Beispiel'!$C$19</c:f>
              <c:strCache>
                <c:ptCount val="1"/>
                <c:pt idx="0">
                  <c:v>Summe (Einzahlungsüberschuss)</c:v>
                </c:pt>
              </c:strCache>
            </c:strRef>
          </c:tx>
          <c:spPr>
            <a:solidFill>
              <a:schemeClr val="accent1"/>
            </a:solidFill>
          </c:spPr>
          <c:invertIfNegative val="0"/>
          <c:val>
            <c:numRef>
              <c:f>'1.2.1 Beispiel'!$D$19:$J$19</c:f>
              <c:numCache>
                <c:formatCode>#,##0\ "€"</c:formatCode>
                <c:ptCount val="7"/>
                <c:pt idx="1">
                  <c:v>-900000</c:v>
                </c:pt>
                <c:pt idx="2">
                  <c:v>400000</c:v>
                </c:pt>
                <c:pt idx="3">
                  <c:v>400000</c:v>
                </c:pt>
                <c:pt idx="4">
                  <c:v>400000</c:v>
                </c:pt>
                <c:pt idx="5">
                  <c:v>400000</c:v>
                </c:pt>
              </c:numCache>
            </c:numRef>
          </c:val>
        </c:ser>
        <c:dLbls>
          <c:showLegendKey val="0"/>
          <c:showVal val="0"/>
          <c:showCatName val="0"/>
          <c:showSerName val="0"/>
          <c:showPercent val="0"/>
          <c:showBubbleSize val="0"/>
        </c:dLbls>
        <c:gapWidth val="150"/>
        <c:axId val="146194816"/>
        <c:axId val="146196352"/>
      </c:barChart>
      <c:catAx>
        <c:axId val="146194816"/>
        <c:scaling>
          <c:orientation val="minMax"/>
        </c:scaling>
        <c:delete val="1"/>
        <c:axPos val="b"/>
        <c:numFmt formatCode="&quot;t = &quot;\-0" sourceLinked="0"/>
        <c:majorTickMark val="out"/>
        <c:minorTickMark val="none"/>
        <c:tickLblPos val="nextTo"/>
        <c:crossAx val="146196352"/>
        <c:crosses val="autoZero"/>
        <c:auto val="1"/>
        <c:lblAlgn val="ctr"/>
        <c:lblOffset val="100"/>
        <c:noMultiLvlLbl val="0"/>
      </c:catAx>
      <c:valAx>
        <c:axId val="146196352"/>
        <c:scaling>
          <c:orientation val="minMax"/>
        </c:scaling>
        <c:delete val="0"/>
        <c:axPos val="l"/>
        <c:majorGridlines/>
        <c:numFmt formatCode="#,##0\ &quot;€&quot;" sourceLinked="1"/>
        <c:majorTickMark val="out"/>
        <c:minorTickMark val="none"/>
        <c:tickLblPos val="nextTo"/>
        <c:crossAx val="146194816"/>
        <c:crosses val="autoZero"/>
        <c:crossBetween val="between"/>
      </c:valAx>
    </c:plotArea>
    <c:plotVisOnly val="1"/>
    <c:dispBlanksAs val="gap"/>
    <c:showDLblsOverMax val="0"/>
  </c:chart>
  <c:printSettings>
    <c:headerFooter/>
    <c:pageMargins b="0.78740157499999996" l="0.7" r="0.7" t="0.78740157499999996" header="0.3" footer="0.3"/>
    <c:pageSetup orientation="portrait"/>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56074815034121E-2"/>
          <c:y val="9.5430090603472587E-2"/>
          <c:w val="0.83922859268011862"/>
          <c:h val="0.81255291004311314"/>
        </c:manualLayout>
      </c:layout>
      <c:scatterChart>
        <c:scatterStyle val="smoothMarker"/>
        <c:varyColors val="0"/>
        <c:ser>
          <c:idx val="0"/>
          <c:order val="0"/>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Aufzinsung'!$B$9:$B$24</c:f>
              <c:numCache>
                <c:formatCode>d\-mmm\-yy</c:formatCode>
                <c:ptCount val="16"/>
                <c:pt idx="0" formatCode="General">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yVal>
          <c:smooth val="1"/>
        </c:ser>
        <c:ser>
          <c:idx val="1"/>
          <c:order val="1"/>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Aufzinsung'!$C$9:$C$24</c:f>
              <c:numCache>
                <c:formatCode>d\-mmm\-yy</c:formatCode>
                <c:ptCount val="16"/>
                <c:pt idx="0">
                  <c:v>1</c:v>
                </c:pt>
                <c:pt idx="1">
                  <c:v>1.02</c:v>
                </c:pt>
                <c:pt idx="2">
                  <c:v>1.0404</c:v>
                </c:pt>
                <c:pt idx="3">
                  <c:v>1.0612079999999999</c:v>
                </c:pt>
                <c:pt idx="4">
                  <c:v>1.08243216</c:v>
                </c:pt>
                <c:pt idx="5">
                  <c:v>1.1040808032</c:v>
                </c:pt>
                <c:pt idx="6">
                  <c:v>1.1261624192640001</c:v>
                </c:pt>
                <c:pt idx="7">
                  <c:v>1.1486856676492798</c:v>
                </c:pt>
                <c:pt idx="8">
                  <c:v>1.1716593810022655</c:v>
                </c:pt>
                <c:pt idx="9">
                  <c:v>1.1950925686223108</c:v>
                </c:pt>
                <c:pt idx="10">
                  <c:v>1.2189944199947571</c:v>
                </c:pt>
                <c:pt idx="11">
                  <c:v>1.243374308394652</c:v>
                </c:pt>
                <c:pt idx="12">
                  <c:v>1.2682417945625453</c:v>
                </c:pt>
                <c:pt idx="13">
                  <c:v>1.2936066304537961</c:v>
                </c:pt>
                <c:pt idx="14">
                  <c:v>1.3194787630628722</c:v>
                </c:pt>
                <c:pt idx="15">
                  <c:v>1.3458683383241292</c:v>
                </c:pt>
              </c:numCache>
            </c:numRef>
          </c:yVal>
          <c:smooth val="1"/>
        </c:ser>
        <c:ser>
          <c:idx val="2"/>
          <c:order val="2"/>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Aufzinsung'!$D$9:$D$24</c:f>
              <c:numCache>
                <c:formatCode>d\-mmm\-yy</c:formatCode>
                <c:ptCount val="16"/>
                <c:pt idx="0">
                  <c:v>1</c:v>
                </c:pt>
                <c:pt idx="1">
                  <c:v>1.04</c:v>
                </c:pt>
                <c:pt idx="2">
                  <c:v>1.0816000000000001</c:v>
                </c:pt>
                <c:pt idx="3">
                  <c:v>1.1248640000000001</c:v>
                </c:pt>
                <c:pt idx="4">
                  <c:v>1.1698585600000002</c:v>
                </c:pt>
                <c:pt idx="5">
                  <c:v>1.2166529024000003</c:v>
                </c:pt>
                <c:pt idx="6">
                  <c:v>1.2653190184960004</c:v>
                </c:pt>
                <c:pt idx="7">
                  <c:v>1.3159317792358403</c:v>
                </c:pt>
                <c:pt idx="8">
                  <c:v>1.3685690504052741</c:v>
                </c:pt>
                <c:pt idx="9">
                  <c:v>1.4233118124214852</c:v>
                </c:pt>
                <c:pt idx="10">
                  <c:v>1.4802442849183446</c:v>
                </c:pt>
                <c:pt idx="11">
                  <c:v>1.5394540563150783</c:v>
                </c:pt>
                <c:pt idx="12">
                  <c:v>1.6010322185676817</c:v>
                </c:pt>
                <c:pt idx="13">
                  <c:v>1.6650735073103891</c:v>
                </c:pt>
                <c:pt idx="14">
                  <c:v>1.7316764476028046</c:v>
                </c:pt>
                <c:pt idx="15">
                  <c:v>1.8009435055069167</c:v>
                </c:pt>
              </c:numCache>
            </c:numRef>
          </c:yVal>
          <c:smooth val="1"/>
        </c:ser>
        <c:ser>
          <c:idx val="3"/>
          <c:order val="3"/>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Aufzinsung'!$E$9:$E$23</c:f>
              <c:numCache>
                <c:formatCode>d\-mmm\-yy</c:formatCode>
                <c:ptCount val="15"/>
                <c:pt idx="0">
                  <c:v>1</c:v>
                </c:pt>
                <c:pt idx="1">
                  <c:v>1.07</c:v>
                </c:pt>
                <c:pt idx="2">
                  <c:v>1.1449</c:v>
                </c:pt>
                <c:pt idx="3">
                  <c:v>1.2250430000000001</c:v>
                </c:pt>
                <c:pt idx="4">
                  <c:v>1.31079601</c:v>
                </c:pt>
                <c:pt idx="5">
                  <c:v>1.4025517307000002</c:v>
                </c:pt>
                <c:pt idx="6">
                  <c:v>1.5007303518490001</c:v>
                </c:pt>
                <c:pt idx="7">
                  <c:v>1.6057814764784302</c:v>
                </c:pt>
                <c:pt idx="8">
                  <c:v>1.7181861798319202</c:v>
                </c:pt>
                <c:pt idx="9">
                  <c:v>1.8384592124201549</c:v>
                </c:pt>
                <c:pt idx="10">
                  <c:v>1.9671513572895656</c:v>
                </c:pt>
                <c:pt idx="11">
                  <c:v>2.1048519522998355</c:v>
                </c:pt>
                <c:pt idx="12">
                  <c:v>2.2521915889608235</c:v>
                </c:pt>
                <c:pt idx="13">
                  <c:v>2.4098450001880813</c:v>
                </c:pt>
                <c:pt idx="14">
                  <c:v>2.5785341502012469</c:v>
                </c:pt>
              </c:numCache>
            </c:numRef>
          </c:yVal>
          <c:smooth val="1"/>
        </c:ser>
        <c:ser>
          <c:idx val="5"/>
          <c:order val="4"/>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Aufzinsung'!$G$9:$G$22</c:f>
              <c:numCache>
                <c:formatCode>d\-mmm\-yy</c:formatCode>
                <c:ptCount val="14"/>
                <c:pt idx="0">
                  <c:v>1</c:v>
                </c:pt>
                <c:pt idx="1">
                  <c:v>1.1000000000000001</c:v>
                </c:pt>
                <c:pt idx="2">
                  <c:v>1.2100000000000002</c:v>
                </c:pt>
                <c:pt idx="3">
                  <c:v>1.3310000000000004</c:v>
                </c:pt>
                <c:pt idx="4">
                  <c:v>1.4641000000000004</c:v>
                </c:pt>
                <c:pt idx="5">
                  <c:v>1.6105100000000006</c:v>
                </c:pt>
                <c:pt idx="6">
                  <c:v>1.7715610000000008</c:v>
                </c:pt>
                <c:pt idx="7">
                  <c:v>1.9487171000000012</c:v>
                </c:pt>
                <c:pt idx="8">
                  <c:v>2.1435888100000011</c:v>
                </c:pt>
                <c:pt idx="9">
                  <c:v>2.3579476910000015</c:v>
                </c:pt>
                <c:pt idx="10">
                  <c:v>2.5937424601000019</c:v>
                </c:pt>
                <c:pt idx="11">
                  <c:v>2.8531167061100025</c:v>
                </c:pt>
                <c:pt idx="12">
                  <c:v>3.1384283767210026</c:v>
                </c:pt>
                <c:pt idx="13">
                  <c:v>3.4522712143931029</c:v>
                </c:pt>
              </c:numCache>
            </c:numRef>
          </c:yVal>
          <c:smooth val="1"/>
        </c:ser>
        <c:ser>
          <c:idx val="6"/>
          <c:order val="5"/>
          <c:spPr>
            <a:ln w="19050">
              <a:solidFill>
                <a:schemeClr val="tx1"/>
              </a:solidFill>
            </a:ln>
          </c:spPr>
          <c:marker>
            <c:symbol val="none"/>
          </c:marker>
          <c:xVal>
            <c:numRef>
              <c:f>'1.6.2.1 Aufzinsung'!$A$9:$A$24</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Aufzinsung'!$H$9:$H$24</c:f>
              <c:numCache>
                <c:formatCode>d\-mmm\-yy</c:formatCode>
                <c:ptCount val="16"/>
                <c:pt idx="0">
                  <c:v>1</c:v>
                </c:pt>
                <c:pt idx="1">
                  <c:v>1.1200000000000001</c:v>
                </c:pt>
                <c:pt idx="2">
                  <c:v>1.2544000000000002</c:v>
                </c:pt>
                <c:pt idx="3">
                  <c:v>1.4049280000000004</c:v>
                </c:pt>
                <c:pt idx="4">
                  <c:v>1.5735193600000004</c:v>
                </c:pt>
                <c:pt idx="5">
                  <c:v>1.7623416832000005</c:v>
                </c:pt>
                <c:pt idx="6">
                  <c:v>1.9738226851840008</c:v>
                </c:pt>
                <c:pt idx="7">
                  <c:v>2.210681407406081</c:v>
                </c:pt>
                <c:pt idx="8">
                  <c:v>2.4759631762948109</c:v>
                </c:pt>
                <c:pt idx="9">
                  <c:v>2.7730787574501883</c:v>
                </c:pt>
                <c:pt idx="10">
                  <c:v>3.1058482083442112</c:v>
                </c:pt>
                <c:pt idx="11">
                  <c:v>3.4785499933455171</c:v>
                </c:pt>
                <c:pt idx="12">
                  <c:v>3.8959759925469788</c:v>
                </c:pt>
                <c:pt idx="13">
                  <c:v>4.363493111652617</c:v>
                </c:pt>
                <c:pt idx="14">
                  <c:v>4.8871122850509314</c:v>
                </c:pt>
                <c:pt idx="15">
                  <c:v>5.4735657592570428</c:v>
                </c:pt>
              </c:numCache>
            </c:numRef>
          </c:yVal>
          <c:smooth val="1"/>
        </c:ser>
        <c:dLbls>
          <c:showLegendKey val="0"/>
          <c:showVal val="0"/>
          <c:showCatName val="0"/>
          <c:showSerName val="0"/>
          <c:showPercent val="0"/>
          <c:showBubbleSize val="0"/>
        </c:dLbls>
        <c:axId val="145899904"/>
        <c:axId val="145901440"/>
      </c:scatterChart>
      <c:valAx>
        <c:axId val="145899904"/>
        <c:scaling>
          <c:orientation val="minMax"/>
          <c:max val="15"/>
          <c:min val="0"/>
        </c:scaling>
        <c:delete val="0"/>
        <c:axPos val="b"/>
        <c:numFmt formatCode="General" sourceLinked="1"/>
        <c:majorTickMark val="out"/>
        <c:minorTickMark val="none"/>
        <c:tickLblPos val="nextTo"/>
        <c:spPr>
          <a:ln w="19050">
            <a:tailEnd type="stealth" w="med" len="lg"/>
          </a:ln>
        </c:spPr>
        <c:txPr>
          <a:bodyPr/>
          <a:lstStyle/>
          <a:p>
            <a:pPr>
              <a:defRPr sz="1200"/>
            </a:pPr>
            <a:endParaRPr lang="de-DE"/>
          </a:p>
        </c:txPr>
        <c:crossAx val="145901440"/>
        <c:crosses val="autoZero"/>
        <c:crossBetween val="midCat"/>
        <c:majorUnit val="2"/>
      </c:valAx>
      <c:valAx>
        <c:axId val="145901440"/>
        <c:scaling>
          <c:orientation val="minMax"/>
          <c:max val="4"/>
        </c:scaling>
        <c:delete val="0"/>
        <c:axPos val="l"/>
        <c:majorGridlines>
          <c:spPr>
            <a:ln>
              <a:noFill/>
            </a:ln>
          </c:spPr>
        </c:majorGridlines>
        <c:numFmt formatCode="General" sourceLinked="1"/>
        <c:majorTickMark val="out"/>
        <c:minorTickMark val="none"/>
        <c:tickLblPos val="nextTo"/>
        <c:spPr>
          <a:ln w="19050">
            <a:tailEnd type="stealth" w="med" len="lg"/>
          </a:ln>
        </c:spPr>
        <c:txPr>
          <a:bodyPr/>
          <a:lstStyle/>
          <a:p>
            <a:pPr>
              <a:defRPr sz="1100"/>
            </a:pPr>
            <a:endParaRPr lang="de-DE"/>
          </a:p>
        </c:txPr>
        <c:crossAx val="145899904"/>
        <c:crosses val="autoZero"/>
        <c:crossBetween val="midCat"/>
        <c:majorUnit val="1"/>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6.5256074815034121E-2"/>
          <c:y val="9.5430090603472587E-2"/>
          <c:w val="0.83922859268011862"/>
          <c:h val="0.81255291004311314"/>
        </c:manualLayout>
      </c:layout>
      <c:scatterChart>
        <c:scatterStyle val="smoothMarker"/>
        <c:varyColors val="0"/>
        <c:ser>
          <c:idx val="0"/>
          <c:order val="0"/>
          <c:spPr>
            <a:ln w="19050">
              <a:solidFill>
                <a:schemeClr val="tx1"/>
              </a:solidFill>
            </a:ln>
          </c:spPr>
          <c:marker>
            <c:symbol val="none"/>
          </c:marker>
          <c:xVal>
            <c:numRef>
              <c:f>'1.6.2.1 Abzinsung'!$A$5:$A$20</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Abzinsung'!$B$5:$B$20</c:f>
              <c:numCache>
                <c:formatCode>0.00</c:formatCode>
                <c:ptCount val="16"/>
                <c:pt idx="0">
                  <c:v>1</c:v>
                </c:pt>
                <c:pt idx="1">
                  <c:v>1</c:v>
                </c:pt>
                <c:pt idx="2">
                  <c:v>1</c:v>
                </c:pt>
                <c:pt idx="3">
                  <c:v>1</c:v>
                </c:pt>
                <c:pt idx="4">
                  <c:v>1</c:v>
                </c:pt>
                <c:pt idx="5">
                  <c:v>1</c:v>
                </c:pt>
                <c:pt idx="6">
                  <c:v>1</c:v>
                </c:pt>
                <c:pt idx="7">
                  <c:v>1</c:v>
                </c:pt>
                <c:pt idx="8">
                  <c:v>1</c:v>
                </c:pt>
                <c:pt idx="9">
                  <c:v>1</c:v>
                </c:pt>
                <c:pt idx="10">
                  <c:v>1</c:v>
                </c:pt>
                <c:pt idx="11">
                  <c:v>1</c:v>
                </c:pt>
                <c:pt idx="12">
                  <c:v>1</c:v>
                </c:pt>
                <c:pt idx="13">
                  <c:v>1</c:v>
                </c:pt>
                <c:pt idx="14">
                  <c:v>1</c:v>
                </c:pt>
                <c:pt idx="15">
                  <c:v>1</c:v>
                </c:pt>
              </c:numCache>
            </c:numRef>
          </c:yVal>
          <c:smooth val="1"/>
        </c:ser>
        <c:ser>
          <c:idx val="1"/>
          <c:order val="1"/>
          <c:spPr>
            <a:ln w="19050">
              <a:solidFill>
                <a:schemeClr val="tx1"/>
              </a:solidFill>
            </a:ln>
          </c:spPr>
          <c:marker>
            <c:symbol val="none"/>
          </c:marker>
          <c:xVal>
            <c:numRef>
              <c:f>'1.6.2.1 Abzinsung'!$A$5:$A$20</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Abzinsung'!$C$5:$C$20</c:f>
              <c:numCache>
                <c:formatCode>0.00</c:formatCode>
                <c:ptCount val="16"/>
                <c:pt idx="0">
                  <c:v>1</c:v>
                </c:pt>
                <c:pt idx="1">
                  <c:v>0.98039215686274506</c:v>
                </c:pt>
                <c:pt idx="2">
                  <c:v>0.96116878123798544</c:v>
                </c:pt>
                <c:pt idx="3">
                  <c:v>0.94232233454704462</c:v>
                </c:pt>
                <c:pt idx="4">
                  <c:v>0.9238454260265142</c:v>
                </c:pt>
                <c:pt idx="5">
                  <c:v>0.90573080982991594</c:v>
                </c:pt>
                <c:pt idx="6">
                  <c:v>0.88797138218619198</c:v>
                </c:pt>
                <c:pt idx="7">
                  <c:v>0.87056017861391388</c:v>
                </c:pt>
                <c:pt idx="8">
                  <c:v>0.85349037119011162</c:v>
                </c:pt>
                <c:pt idx="9">
                  <c:v>0.83675526587265847</c:v>
                </c:pt>
                <c:pt idx="10">
                  <c:v>0.82034829987515534</c:v>
                </c:pt>
                <c:pt idx="11">
                  <c:v>0.80426303909328967</c:v>
                </c:pt>
                <c:pt idx="12">
                  <c:v>0.78849317558165644</c:v>
                </c:pt>
                <c:pt idx="13">
                  <c:v>0.77303252508005538</c:v>
                </c:pt>
                <c:pt idx="14">
                  <c:v>0.75787502458828948</c:v>
                </c:pt>
                <c:pt idx="15">
                  <c:v>0.74301472998851925</c:v>
                </c:pt>
              </c:numCache>
            </c:numRef>
          </c:yVal>
          <c:smooth val="1"/>
        </c:ser>
        <c:ser>
          <c:idx val="2"/>
          <c:order val="2"/>
          <c:spPr>
            <a:ln w="19050">
              <a:solidFill>
                <a:schemeClr val="tx1"/>
              </a:solidFill>
            </a:ln>
          </c:spPr>
          <c:marker>
            <c:symbol val="none"/>
          </c:marker>
          <c:xVal>
            <c:numRef>
              <c:f>'1.6.2.1 Abzinsung'!$A$5:$A$20</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Abzinsung'!$D$5:$D$20</c:f>
              <c:numCache>
                <c:formatCode>0.00</c:formatCode>
                <c:ptCount val="16"/>
                <c:pt idx="0">
                  <c:v>1</c:v>
                </c:pt>
                <c:pt idx="1">
                  <c:v>0.96153846153846145</c:v>
                </c:pt>
                <c:pt idx="2">
                  <c:v>0.92455621301775137</c:v>
                </c:pt>
                <c:pt idx="3">
                  <c:v>0.88899635867091487</c:v>
                </c:pt>
                <c:pt idx="4">
                  <c:v>0.85480419102972571</c:v>
                </c:pt>
                <c:pt idx="5">
                  <c:v>0.82192710675935154</c:v>
                </c:pt>
                <c:pt idx="6">
                  <c:v>0.79031452573014571</c:v>
                </c:pt>
                <c:pt idx="7">
                  <c:v>0.75991781320206331</c:v>
                </c:pt>
                <c:pt idx="8">
                  <c:v>0.73069020500198378</c:v>
                </c:pt>
                <c:pt idx="9">
                  <c:v>0.70258673557883045</c:v>
                </c:pt>
                <c:pt idx="10">
                  <c:v>0.67556416882579851</c:v>
                </c:pt>
                <c:pt idx="11">
                  <c:v>0.6495809315632679</c:v>
                </c:pt>
                <c:pt idx="12">
                  <c:v>0.62459704958006512</c:v>
                </c:pt>
                <c:pt idx="13">
                  <c:v>0.600574086134678</c:v>
                </c:pt>
                <c:pt idx="14">
                  <c:v>0.57747508282180582</c:v>
                </c:pt>
                <c:pt idx="15">
                  <c:v>0.55526450271327477</c:v>
                </c:pt>
              </c:numCache>
            </c:numRef>
          </c:yVal>
          <c:smooth val="1"/>
        </c:ser>
        <c:ser>
          <c:idx val="3"/>
          <c:order val="3"/>
          <c:spPr>
            <a:ln w="19050">
              <a:solidFill>
                <a:schemeClr val="tx1"/>
              </a:solidFill>
            </a:ln>
          </c:spPr>
          <c:marker>
            <c:symbol val="none"/>
          </c:marker>
          <c:xVal>
            <c:numRef>
              <c:f>'1.6.2.1 Abzinsung'!$A$5:$A$20</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Abzinsung'!$E$5:$E$20</c:f>
              <c:numCache>
                <c:formatCode>0.00</c:formatCode>
                <c:ptCount val="16"/>
                <c:pt idx="0">
                  <c:v>1</c:v>
                </c:pt>
                <c:pt idx="1">
                  <c:v>0.92592592592592582</c:v>
                </c:pt>
                <c:pt idx="2">
                  <c:v>0.85733882030178321</c:v>
                </c:pt>
                <c:pt idx="3">
                  <c:v>0.79383224102016958</c:v>
                </c:pt>
                <c:pt idx="4">
                  <c:v>0.73502985279645328</c:v>
                </c:pt>
                <c:pt idx="5">
                  <c:v>0.68058319703375303</c:v>
                </c:pt>
                <c:pt idx="6">
                  <c:v>0.63016962688310452</c:v>
                </c:pt>
                <c:pt idx="7">
                  <c:v>0.58349039526213387</c:v>
                </c:pt>
                <c:pt idx="8">
                  <c:v>0.54026888450197574</c:v>
                </c:pt>
                <c:pt idx="9">
                  <c:v>0.50024896713145905</c:v>
                </c:pt>
                <c:pt idx="10">
                  <c:v>0.46319348808468425</c:v>
                </c:pt>
                <c:pt idx="11">
                  <c:v>0.42888285933767062</c:v>
                </c:pt>
                <c:pt idx="12">
                  <c:v>0.39711375864599124</c:v>
                </c:pt>
                <c:pt idx="13">
                  <c:v>0.36769792467221413</c:v>
                </c:pt>
                <c:pt idx="14">
                  <c:v>0.34046104136316119</c:v>
                </c:pt>
                <c:pt idx="15">
                  <c:v>0.31524170496588994</c:v>
                </c:pt>
              </c:numCache>
            </c:numRef>
          </c:yVal>
          <c:smooth val="1"/>
        </c:ser>
        <c:ser>
          <c:idx val="6"/>
          <c:order val="4"/>
          <c:spPr>
            <a:ln w="19050">
              <a:solidFill>
                <a:schemeClr val="tx1"/>
              </a:solidFill>
            </a:ln>
          </c:spPr>
          <c:marker>
            <c:symbol val="none"/>
          </c:marker>
          <c:xVal>
            <c:numRef>
              <c:f>'1.6.2.1 Abzinsung'!$A$5:$A$20</c:f>
              <c:numCache>
                <c:formatCode>General</c:formatCode>
                <c:ptCount val="16"/>
                <c:pt idx="0">
                  <c:v>0</c:v>
                </c:pt>
                <c:pt idx="1">
                  <c:v>1</c:v>
                </c:pt>
                <c:pt idx="2">
                  <c:v>2</c:v>
                </c:pt>
                <c:pt idx="3">
                  <c:v>3</c:v>
                </c:pt>
                <c:pt idx="4">
                  <c:v>4</c:v>
                </c:pt>
                <c:pt idx="5">
                  <c:v>5</c:v>
                </c:pt>
                <c:pt idx="6">
                  <c:v>6</c:v>
                </c:pt>
                <c:pt idx="7">
                  <c:v>7</c:v>
                </c:pt>
                <c:pt idx="8">
                  <c:v>8</c:v>
                </c:pt>
                <c:pt idx="9">
                  <c:v>9</c:v>
                </c:pt>
                <c:pt idx="10">
                  <c:v>10</c:v>
                </c:pt>
                <c:pt idx="11">
                  <c:v>11</c:v>
                </c:pt>
                <c:pt idx="12">
                  <c:v>12</c:v>
                </c:pt>
                <c:pt idx="13">
                  <c:v>13</c:v>
                </c:pt>
                <c:pt idx="14">
                  <c:v>14</c:v>
                </c:pt>
                <c:pt idx="15">
                  <c:v>15</c:v>
                </c:pt>
              </c:numCache>
            </c:numRef>
          </c:xVal>
          <c:yVal>
            <c:numRef>
              <c:f>'1.6.2.1 Abzinsung'!$G$5:$G$20</c:f>
              <c:numCache>
                <c:formatCode>0.00</c:formatCode>
                <c:ptCount val="16"/>
                <c:pt idx="0">
                  <c:v>1</c:v>
                </c:pt>
                <c:pt idx="1">
                  <c:v>0.89285714285714279</c:v>
                </c:pt>
                <c:pt idx="2">
                  <c:v>0.79719387755102034</c:v>
                </c:pt>
                <c:pt idx="3">
                  <c:v>0.71178024781341087</c:v>
                </c:pt>
                <c:pt idx="4">
                  <c:v>0.63551807840483121</c:v>
                </c:pt>
                <c:pt idx="5">
                  <c:v>0.56742685571859919</c:v>
                </c:pt>
                <c:pt idx="6">
                  <c:v>0.50663112117732068</c:v>
                </c:pt>
                <c:pt idx="7">
                  <c:v>0.45234921533689343</c:v>
                </c:pt>
                <c:pt idx="8">
                  <c:v>0.4038832279793691</c:v>
                </c:pt>
                <c:pt idx="9">
                  <c:v>0.36061002498157957</c:v>
                </c:pt>
                <c:pt idx="10">
                  <c:v>0.32197323659069599</c:v>
                </c:pt>
                <c:pt idx="11">
                  <c:v>0.28747610409883567</c:v>
                </c:pt>
                <c:pt idx="12">
                  <c:v>0.25667509294538904</c:v>
                </c:pt>
                <c:pt idx="13">
                  <c:v>0.22917419012981158</c:v>
                </c:pt>
                <c:pt idx="14">
                  <c:v>0.20461981261590317</c:v>
                </c:pt>
                <c:pt idx="15">
                  <c:v>0.18269626126419927</c:v>
                </c:pt>
              </c:numCache>
            </c:numRef>
          </c:yVal>
          <c:smooth val="1"/>
        </c:ser>
        <c:dLbls>
          <c:showLegendKey val="0"/>
          <c:showVal val="0"/>
          <c:showCatName val="0"/>
          <c:showSerName val="0"/>
          <c:showPercent val="0"/>
          <c:showBubbleSize val="0"/>
        </c:dLbls>
        <c:axId val="146003456"/>
        <c:axId val="146004992"/>
      </c:scatterChart>
      <c:valAx>
        <c:axId val="146003456"/>
        <c:scaling>
          <c:orientation val="minMax"/>
          <c:max val="15"/>
          <c:min val="0"/>
        </c:scaling>
        <c:delete val="0"/>
        <c:axPos val="b"/>
        <c:numFmt formatCode="General" sourceLinked="1"/>
        <c:majorTickMark val="out"/>
        <c:minorTickMark val="none"/>
        <c:tickLblPos val="nextTo"/>
        <c:spPr>
          <a:ln w="19050">
            <a:tailEnd type="stealth" w="med" len="lg"/>
          </a:ln>
        </c:spPr>
        <c:txPr>
          <a:bodyPr/>
          <a:lstStyle/>
          <a:p>
            <a:pPr>
              <a:defRPr sz="1200"/>
            </a:pPr>
            <a:endParaRPr lang="de-DE"/>
          </a:p>
        </c:txPr>
        <c:crossAx val="146004992"/>
        <c:crosses val="autoZero"/>
        <c:crossBetween val="midCat"/>
        <c:majorUnit val="2"/>
      </c:valAx>
      <c:valAx>
        <c:axId val="146004992"/>
        <c:scaling>
          <c:orientation val="minMax"/>
          <c:max val="1"/>
        </c:scaling>
        <c:delete val="0"/>
        <c:axPos val="l"/>
        <c:majorGridlines>
          <c:spPr>
            <a:ln>
              <a:noFill/>
            </a:ln>
          </c:spPr>
        </c:majorGridlines>
        <c:numFmt formatCode="0.00" sourceLinked="1"/>
        <c:majorTickMark val="out"/>
        <c:minorTickMark val="none"/>
        <c:tickLblPos val="nextTo"/>
        <c:spPr>
          <a:ln w="19050">
            <a:tailEnd type="stealth" w="med" len="lg"/>
          </a:ln>
        </c:spPr>
        <c:txPr>
          <a:bodyPr/>
          <a:lstStyle/>
          <a:p>
            <a:pPr>
              <a:defRPr sz="1100"/>
            </a:pPr>
            <a:endParaRPr lang="de-DE"/>
          </a:p>
        </c:txPr>
        <c:crossAx val="146003456"/>
        <c:crosses val="autoZero"/>
        <c:crossBetween val="midCat"/>
        <c:majorUnit val="0.2"/>
        <c:minorUnit val="0.2"/>
      </c:valAx>
    </c:plotArea>
    <c:plotVisOnly val="1"/>
    <c:dispBlanksAs val="gap"/>
    <c:showDLblsOverMax val="0"/>
  </c:chart>
  <c:printSettings>
    <c:headerFooter/>
    <c:pageMargins b="0.78740157499999996" l="0.7" r="0.7" t="0.78740157499999996" header="0.3" footer="0.3"/>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a:pPr>
            <a:r>
              <a:rPr lang="en-US" sz="1200" b="0"/>
              <a:t>Restschuldverlauf über die Zeit</a:t>
            </a:r>
          </a:p>
        </c:rich>
      </c:tx>
      <c:layout/>
      <c:overlay val="0"/>
    </c:title>
    <c:autoTitleDeleted val="0"/>
    <c:plotArea>
      <c:layout>
        <c:manualLayout>
          <c:layoutTarget val="inner"/>
          <c:xMode val="edge"/>
          <c:yMode val="edge"/>
          <c:x val="0.16826618547681541"/>
          <c:y val="0.14487759867096156"/>
          <c:w val="0.78005336832895888"/>
          <c:h val="0.7048289250341303"/>
        </c:manualLayout>
      </c:layout>
      <c:scatterChart>
        <c:scatterStyle val="smoothMarker"/>
        <c:varyColors val="0"/>
        <c:ser>
          <c:idx val="2"/>
          <c:order val="2"/>
          <c:tx>
            <c:strRef>
              <c:f>'1.6.3 Immobilienkredit'!$F$7</c:f>
              <c:strCache>
                <c:ptCount val="1"/>
                <c:pt idx="0">
                  <c:v>(Rest-)Schuld
am Ende der Periode</c:v>
                </c:pt>
              </c:strCache>
            </c:strRef>
          </c:tx>
          <c:spPr>
            <a:ln>
              <a:solidFill>
                <a:schemeClr val="tx1"/>
              </a:solidFill>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Immobilienkredit'!$F$8:$F$367</c:f>
              <c:numCache>
                <c:formatCode>_("€"* #,##0.00_);_("€"* \(#,##0.00\);_("€"* "-"??_);_(@_)</c:formatCode>
                <c:ptCount val="97"/>
                <c:pt idx="0">
                  <c:v>99875.334645658673</c:v>
                </c:pt>
                <c:pt idx="1">
                  <c:v>99750.170629899978</c:v>
                </c:pt>
                <c:pt idx="2">
                  <c:v>99624.50595807824</c:v>
                </c:pt>
                <c:pt idx="3">
                  <c:v>99498.338627569217</c:v>
                </c:pt>
                <c:pt idx="4">
                  <c:v>99371.666627738159</c:v>
                </c:pt>
                <c:pt idx="5">
                  <c:v>99244.487939907776</c:v>
                </c:pt>
                <c:pt idx="6">
                  <c:v>99116.800537326068</c:v>
                </c:pt>
                <c:pt idx="7">
                  <c:v>98988.602385134043</c:v>
                </c:pt>
                <c:pt idx="8">
                  <c:v>98859.891440333246</c:v>
                </c:pt>
                <c:pt idx="9">
                  <c:v>98730.665651753239</c:v>
                </c:pt>
                <c:pt idx="10">
                  <c:v>98600.922960018914</c:v>
                </c:pt>
                <c:pt idx="11">
                  <c:v>98470.661297517654</c:v>
                </c:pt>
                <c:pt idx="12">
                  <c:v>89455.701862111353</c:v>
                </c:pt>
                <c:pt idx="13">
                  <c:v>89288.859315218462</c:v>
                </c:pt>
                <c:pt idx="14">
                  <c:v>89121.349398138002</c:v>
                </c:pt>
                <c:pt idx="15">
                  <c:v>88953.169441389226</c:v>
                </c:pt>
                <c:pt idx="16">
                  <c:v>88784.316764813455</c:v>
                </c:pt>
                <c:pt idx="17">
                  <c:v>88614.788677531382</c:v>
                </c:pt>
                <c:pt idx="18">
                  <c:v>88444.58247790017</c:v>
                </c:pt>
                <c:pt idx="19">
                  <c:v>88273.695453470442</c:v>
                </c:pt>
                <c:pt idx="20">
                  <c:v>88102.124880942996</c:v>
                </c:pt>
                <c:pt idx="21">
                  <c:v>87929.868026125434</c:v>
                </c:pt>
                <c:pt idx="22">
                  <c:v>87756.922143888602</c:v>
                </c:pt>
                <c:pt idx="23">
                  <c:v>87583.28447812282</c:v>
                </c:pt>
                <c:pt idx="24">
                  <c:v>87408.952261693979</c:v>
                </c:pt>
                <c:pt idx="25">
                  <c:v>87233.922716399422</c:v>
                </c:pt>
                <c:pt idx="26">
                  <c:v>87058.193052923685</c:v>
                </c:pt>
                <c:pt idx="27">
                  <c:v>86881.760470794048</c:v>
                </c:pt>
                <c:pt idx="28">
                  <c:v>86704.622158335886</c:v>
                </c:pt>
                <c:pt idx="29">
                  <c:v>86526.775292627892</c:v>
                </c:pt>
                <c:pt idx="30">
                  <c:v>86348.217039457071</c:v>
                </c:pt>
                <c:pt idx="31">
                  <c:v>86168.94455327357</c:v>
                </c:pt>
                <c:pt idx="32">
                  <c:v>85988.954977145331</c:v>
                </c:pt>
                <c:pt idx="33">
                  <c:v>85808.245442712578</c:v>
                </c:pt>
                <c:pt idx="34">
                  <c:v>85626.813070142089</c:v>
                </c:pt>
                <c:pt idx="35">
                  <c:v>85444.654968081319</c:v>
                </c:pt>
                <c:pt idx="36">
                  <c:v>80847.417391815063</c:v>
                </c:pt>
                <c:pt idx="37">
                  <c:v>73070.505653317683</c:v>
                </c:pt>
                <c:pt idx="38">
                  <c:v>72838.122321589617</c:v>
                </c:pt>
                <c:pt idx="39">
                  <c:v>72604.80945653464</c:v>
                </c:pt>
                <c:pt idx="40">
                  <c:v>72370.563340019449</c:v>
                </c:pt>
                <c:pt idx="41">
                  <c:v>72135.38023903819</c:v>
                </c:pt>
                <c:pt idx="42">
                  <c:v>71899.25640565301</c:v>
                </c:pt>
                <c:pt idx="43">
                  <c:v>71662.188076934282</c:v>
                </c:pt>
                <c:pt idx="44">
                  <c:v>71424.171474900693</c:v>
                </c:pt>
                <c:pt idx="45">
                  <c:v>71185.202806458969</c:v>
                </c:pt>
                <c:pt idx="46">
                  <c:v>70945.278263343469</c:v>
                </c:pt>
                <c:pt idx="47">
                  <c:v>70704.394022055509</c:v>
                </c:pt>
                <c:pt idx="48">
                  <c:v>70462.546243802397</c:v>
                </c:pt>
                <c:pt idx="49">
                  <c:v>67229.068395334194</c:v>
                </c:pt>
                <c:pt idx="50">
                  <c:v>54647.007216375423</c:v>
                </c:pt>
                <c:pt idx="51">
                  <c:v>54340.929890899592</c:v>
                </c:pt>
                <c:pt idx="52">
                  <c:v>54033.628256121854</c:v>
                </c:pt>
                <c:pt idx="53">
                  <c:v>53725.097414805008</c:v>
                </c:pt>
                <c:pt idx="54">
                  <c:v>53415.332450122893</c:v>
                </c:pt>
                <c:pt idx="55">
                  <c:v>53104.328425582047</c:v>
                </c:pt>
                <c:pt idx="56">
                  <c:v>52792.080384943045</c:v>
                </c:pt>
                <c:pt idx="57">
                  <c:v>52478.583352141482</c:v>
                </c:pt>
                <c:pt idx="58">
                  <c:v>52163.832331208716</c:v>
                </c:pt>
                <c:pt idx="59">
                  <c:v>51847.822306192218</c:v>
                </c:pt>
                <c:pt idx="60">
                  <c:v>51530.548241075652</c:v>
                </c:pt>
                <c:pt idx="61">
                  <c:v>51212.005079698618</c:v>
                </c:pt>
                <c:pt idx="62">
                  <c:v>50892.187745676078</c:v>
                </c:pt>
                <c:pt idx="63">
                  <c:v>50571.091142317448</c:v>
                </c:pt>
                <c:pt idx="64">
                  <c:v>50248.710152545384</c:v>
                </c:pt>
                <c:pt idx="65">
                  <c:v>49925.039638814233</c:v>
                </c:pt>
                <c:pt idx="66">
                  <c:v>14804.382997410004</c:v>
                </c:pt>
                <c:pt idx="67">
                  <c:v>14338.935175058312</c:v>
                </c:pt>
                <c:pt idx="68">
                  <c:v>13871.625561417211</c:v>
                </c:pt>
                <c:pt idx="69">
                  <c:v>13402.446709321546</c:v>
                </c:pt>
                <c:pt idx="70">
                  <c:v>12931.391141817499</c:v>
                </c:pt>
                <c:pt idx="71">
                  <c:v>12458.451352043436</c:v>
                </c:pt>
                <c:pt idx="72">
                  <c:v>11983.619803110276</c:v>
                </c:pt>
                <c:pt idx="73">
                  <c:v>11506.888927981383</c:v>
                </c:pt>
                <c:pt idx="74">
                  <c:v>11028.251129351975</c:v>
                </c:pt>
                <c:pt idx="75">
                  <c:v>10547.698779528049</c:v>
                </c:pt>
                <c:pt idx="76">
                  <c:v>10065.224220304828</c:v>
                </c:pt>
                <c:pt idx="77">
                  <c:v>9580.8197628447142</c:v>
                </c:pt>
                <c:pt idx="78">
                  <c:v>9094.4776875547595</c:v>
                </c:pt>
                <c:pt idx="79">
                  <c:v>8606.1902439636451</c:v>
                </c:pt>
                <c:pt idx="80">
                  <c:v>8115.949650598166</c:v>
                </c:pt>
                <c:pt idx="81">
                  <c:v>7623.7480948592256</c:v>
                </c:pt>
                <c:pt idx="82">
                  <c:v>7129.577732897329</c:v>
                </c:pt>
                <c:pt idx="83">
                  <c:v>6633.4306894875845</c:v>
                </c:pt>
                <c:pt idx="84">
                  <c:v>6135.2990579042016</c:v>
                </c:pt>
                <c:pt idx="85">
                  <c:v>5635.1748997944851</c:v>
                </c:pt>
                <c:pt idx="86">
                  <c:v>5133.05024505233</c:v>
                </c:pt>
                <c:pt idx="87">
                  <c:v>4628.9170916912062</c:v>
                </c:pt>
                <c:pt idx="88">
                  <c:v>4122.7674057166378</c:v>
                </c:pt>
                <c:pt idx="89">
                  <c:v>3614.5931209981709</c:v>
                </c:pt>
                <c:pt idx="90">
                  <c:v>3104.38613914083</c:v>
                </c:pt>
                <c:pt idx="91">
                  <c:v>2592.1383293560598</c:v>
                </c:pt>
                <c:pt idx="92">
                  <c:v>2077.8415283321506</c:v>
                </c:pt>
                <c:pt idx="93">
                  <c:v>1561.4875401041459</c:v>
                </c:pt>
                <c:pt idx="94">
                  <c:v>1043.068135923229</c:v>
                </c:pt>
                <c:pt idx="95">
                  <c:v>522.57505412558839</c:v>
                </c:pt>
                <c:pt idx="96">
                  <c:v>7.5726802606368437E-10</c:v>
                </c:pt>
              </c:numCache>
            </c:numRef>
          </c:yVal>
          <c:smooth val="1"/>
        </c:ser>
        <c:ser>
          <c:idx val="3"/>
          <c:order val="3"/>
          <c:tx>
            <c:strRef>
              <c:f>'1.6.3 Immobilienkredit'!$F$7</c:f>
              <c:strCache>
                <c:ptCount val="1"/>
                <c:pt idx="0">
                  <c:v>(Rest-)Schuld
am Ende der Periode</c:v>
                </c:pt>
              </c:strCache>
            </c:strRef>
          </c:tx>
          <c:spPr>
            <a:ln>
              <a:solidFill>
                <a:schemeClr val="tx1"/>
              </a:solidFill>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Immobilienkredit'!$F$8:$F$367</c:f>
              <c:numCache>
                <c:formatCode>_("€"* #,##0.00_);_("€"* \(#,##0.00\);_("€"* "-"??_);_(@_)</c:formatCode>
                <c:ptCount val="97"/>
                <c:pt idx="0">
                  <c:v>99875.334645658673</c:v>
                </c:pt>
                <c:pt idx="1">
                  <c:v>99750.170629899978</c:v>
                </c:pt>
                <c:pt idx="2">
                  <c:v>99624.50595807824</c:v>
                </c:pt>
                <c:pt idx="3">
                  <c:v>99498.338627569217</c:v>
                </c:pt>
                <c:pt idx="4">
                  <c:v>99371.666627738159</c:v>
                </c:pt>
                <c:pt idx="5">
                  <c:v>99244.487939907776</c:v>
                </c:pt>
                <c:pt idx="6">
                  <c:v>99116.800537326068</c:v>
                </c:pt>
                <c:pt idx="7">
                  <c:v>98988.602385134043</c:v>
                </c:pt>
                <c:pt idx="8">
                  <c:v>98859.891440333246</c:v>
                </c:pt>
                <c:pt idx="9">
                  <c:v>98730.665651753239</c:v>
                </c:pt>
                <c:pt idx="10">
                  <c:v>98600.922960018914</c:v>
                </c:pt>
                <c:pt idx="11">
                  <c:v>98470.661297517654</c:v>
                </c:pt>
                <c:pt idx="12">
                  <c:v>89455.701862111353</c:v>
                </c:pt>
                <c:pt idx="13">
                  <c:v>89288.859315218462</c:v>
                </c:pt>
                <c:pt idx="14">
                  <c:v>89121.349398138002</c:v>
                </c:pt>
                <c:pt idx="15">
                  <c:v>88953.169441389226</c:v>
                </c:pt>
                <c:pt idx="16">
                  <c:v>88784.316764813455</c:v>
                </c:pt>
                <c:pt idx="17">
                  <c:v>88614.788677531382</c:v>
                </c:pt>
                <c:pt idx="18">
                  <c:v>88444.58247790017</c:v>
                </c:pt>
                <c:pt idx="19">
                  <c:v>88273.695453470442</c:v>
                </c:pt>
                <c:pt idx="20">
                  <c:v>88102.124880942996</c:v>
                </c:pt>
                <c:pt idx="21">
                  <c:v>87929.868026125434</c:v>
                </c:pt>
                <c:pt idx="22">
                  <c:v>87756.922143888602</c:v>
                </c:pt>
                <c:pt idx="23">
                  <c:v>87583.28447812282</c:v>
                </c:pt>
                <c:pt idx="24">
                  <c:v>87408.952261693979</c:v>
                </c:pt>
                <c:pt idx="25">
                  <c:v>87233.922716399422</c:v>
                </c:pt>
                <c:pt idx="26">
                  <c:v>87058.193052923685</c:v>
                </c:pt>
                <c:pt idx="27">
                  <c:v>86881.760470794048</c:v>
                </c:pt>
                <c:pt idx="28">
                  <c:v>86704.622158335886</c:v>
                </c:pt>
                <c:pt idx="29">
                  <c:v>86526.775292627892</c:v>
                </c:pt>
                <c:pt idx="30">
                  <c:v>86348.217039457071</c:v>
                </c:pt>
                <c:pt idx="31">
                  <c:v>86168.94455327357</c:v>
                </c:pt>
                <c:pt idx="32">
                  <c:v>85988.954977145331</c:v>
                </c:pt>
                <c:pt idx="33">
                  <c:v>85808.245442712578</c:v>
                </c:pt>
                <c:pt idx="34">
                  <c:v>85626.813070142089</c:v>
                </c:pt>
                <c:pt idx="35">
                  <c:v>85444.654968081319</c:v>
                </c:pt>
                <c:pt idx="36">
                  <c:v>80847.417391815063</c:v>
                </c:pt>
                <c:pt idx="37">
                  <c:v>73070.505653317683</c:v>
                </c:pt>
                <c:pt idx="38">
                  <c:v>72838.122321589617</c:v>
                </c:pt>
                <c:pt idx="39">
                  <c:v>72604.80945653464</c:v>
                </c:pt>
                <c:pt idx="40">
                  <c:v>72370.563340019449</c:v>
                </c:pt>
                <c:pt idx="41">
                  <c:v>72135.38023903819</c:v>
                </c:pt>
                <c:pt idx="42">
                  <c:v>71899.25640565301</c:v>
                </c:pt>
                <c:pt idx="43">
                  <c:v>71662.188076934282</c:v>
                </c:pt>
                <c:pt idx="44">
                  <c:v>71424.171474900693</c:v>
                </c:pt>
                <c:pt idx="45">
                  <c:v>71185.202806458969</c:v>
                </c:pt>
                <c:pt idx="46">
                  <c:v>70945.278263343469</c:v>
                </c:pt>
                <c:pt idx="47">
                  <c:v>70704.394022055509</c:v>
                </c:pt>
                <c:pt idx="48">
                  <c:v>70462.546243802397</c:v>
                </c:pt>
                <c:pt idx="49">
                  <c:v>67229.068395334194</c:v>
                </c:pt>
                <c:pt idx="50">
                  <c:v>54647.007216375423</c:v>
                </c:pt>
                <c:pt idx="51">
                  <c:v>54340.929890899592</c:v>
                </c:pt>
                <c:pt idx="52">
                  <c:v>54033.628256121854</c:v>
                </c:pt>
                <c:pt idx="53">
                  <c:v>53725.097414805008</c:v>
                </c:pt>
                <c:pt idx="54">
                  <c:v>53415.332450122893</c:v>
                </c:pt>
                <c:pt idx="55">
                  <c:v>53104.328425582047</c:v>
                </c:pt>
                <c:pt idx="56">
                  <c:v>52792.080384943045</c:v>
                </c:pt>
                <c:pt idx="57">
                  <c:v>52478.583352141482</c:v>
                </c:pt>
                <c:pt idx="58">
                  <c:v>52163.832331208716</c:v>
                </c:pt>
                <c:pt idx="59">
                  <c:v>51847.822306192218</c:v>
                </c:pt>
                <c:pt idx="60">
                  <c:v>51530.548241075652</c:v>
                </c:pt>
                <c:pt idx="61">
                  <c:v>51212.005079698618</c:v>
                </c:pt>
                <c:pt idx="62">
                  <c:v>50892.187745676078</c:v>
                </c:pt>
                <c:pt idx="63">
                  <c:v>50571.091142317448</c:v>
                </c:pt>
                <c:pt idx="64">
                  <c:v>50248.710152545384</c:v>
                </c:pt>
                <c:pt idx="65">
                  <c:v>49925.039638814233</c:v>
                </c:pt>
                <c:pt idx="66">
                  <c:v>14804.382997410004</c:v>
                </c:pt>
                <c:pt idx="67">
                  <c:v>14338.935175058312</c:v>
                </c:pt>
                <c:pt idx="68">
                  <c:v>13871.625561417211</c:v>
                </c:pt>
                <c:pt idx="69">
                  <c:v>13402.446709321546</c:v>
                </c:pt>
                <c:pt idx="70">
                  <c:v>12931.391141817499</c:v>
                </c:pt>
                <c:pt idx="71">
                  <c:v>12458.451352043436</c:v>
                </c:pt>
                <c:pt idx="72">
                  <c:v>11983.619803110276</c:v>
                </c:pt>
                <c:pt idx="73">
                  <c:v>11506.888927981383</c:v>
                </c:pt>
                <c:pt idx="74">
                  <c:v>11028.251129351975</c:v>
                </c:pt>
                <c:pt idx="75">
                  <c:v>10547.698779528049</c:v>
                </c:pt>
                <c:pt idx="76">
                  <c:v>10065.224220304828</c:v>
                </c:pt>
                <c:pt idx="77">
                  <c:v>9580.8197628447142</c:v>
                </c:pt>
                <c:pt idx="78">
                  <c:v>9094.4776875547595</c:v>
                </c:pt>
                <c:pt idx="79">
                  <c:v>8606.1902439636451</c:v>
                </c:pt>
                <c:pt idx="80">
                  <c:v>8115.949650598166</c:v>
                </c:pt>
                <c:pt idx="81">
                  <c:v>7623.7480948592256</c:v>
                </c:pt>
                <c:pt idx="82">
                  <c:v>7129.577732897329</c:v>
                </c:pt>
                <c:pt idx="83">
                  <c:v>6633.4306894875845</c:v>
                </c:pt>
                <c:pt idx="84">
                  <c:v>6135.2990579042016</c:v>
                </c:pt>
                <c:pt idx="85">
                  <c:v>5635.1748997944851</c:v>
                </c:pt>
                <c:pt idx="86">
                  <c:v>5133.05024505233</c:v>
                </c:pt>
                <c:pt idx="87">
                  <c:v>4628.9170916912062</c:v>
                </c:pt>
                <c:pt idx="88">
                  <c:v>4122.7674057166378</c:v>
                </c:pt>
                <c:pt idx="89">
                  <c:v>3614.5931209981709</c:v>
                </c:pt>
                <c:pt idx="90">
                  <c:v>3104.38613914083</c:v>
                </c:pt>
                <c:pt idx="91">
                  <c:v>2592.1383293560598</c:v>
                </c:pt>
                <c:pt idx="92">
                  <c:v>2077.8415283321506</c:v>
                </c:pt>
                <c:pt idx="93">
                  <c:v>1561.4875401041459</c:v>
                </c:pt>
                <c:pt idx="94">
                  <c:v>1043.068135923229</c:v>
                </c:pt>
                <c:pt idx="95">
                  <c:v>522.57505412558839</c:v>
                </c:pt>
                <c:pt idx="96">
                  <c:v>7.5726802606368437E-10</c:v>
                </c:pt>
              </c:numCache>
            </c:numRef>
          </c:yVal>
          <c:smooth val="1"/>
        </c:ser>
        <c:ser>
          <c:idx val="1"/>
          <c:order val="1"/>
          <c:tx>
            <c:strRef>
              <c:f>'1.6.3 Immobilienkredit'!$F$7</c:f>
              <c:strCache>
                <c:ptCount val="1"/>
                <c:pt idx="0">
                  <c:v>(Rest-)Schuld
am Ende der Periode</c:v>
                </c:pt>
              </c:strCache>
            </c:strRef>
          </c:tx>
          <c:spPr>
            <a:ln>
              <a:solidFill>
                <a:schemeClr val="tx1"/>
              </a:solidFill>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Immobilienkredit'!$F$8:$F$367</c:f>
              <c:numCache>
                <c:formatCode>_("€"* #,##0.00_);_("€"* \(#,##0.00\);_("€"* "-"??_);_(@_)</c:formatCode>
                <c:ptCount val="97"/>
                <c:pt idx="0">
                  <c:v>99875.334645658673</c:v>
                </c:pt>
                <c:pt idx="1">
                  <c:v>99750.170629899978</c:v>
                </c:pt>
                <c:pt idx="2">
                  <c:v>99624.50595807824</c:v>
                </c:pt>
                <c:pt idx="3">
                  <c:v>99498.338627569217</c:v>
                </c:pt>
                <c:pt idx="4">
                  <c:v>99371.666627738159</c:v>
                </c:pt>
                <c:pt idx="5">
                  <c:v>99244.487939907776</c:v>
                </c:pt>
                <c:pt idx="6">
                  <c:v>99116.800537326068</c:v>
                </c:pt>
                <c:pt idx="7">
                  <c:v>98988.602385134043</c:v>
                </c:pt>
                <c:pt idx="8">
                  <c:v>98859.891440333246</c:v>
                </c:pt>
                <c:pt idx="9">
                  <c:v>98730.665651753239</c:v>
                </c:pt>
                <c:pt idx="10">
                  <c:v>98600.922960018914</c:v>
                </c:pt>
                <c:pt idx="11">
                  <c:v>98470.661297517654</c:v>
                </c:pt>
                <c:pt idx="12">
                  <c:v>89455.701862111353</c:v>
                </c:pt>
                <c:pt idx="13">
                  <c:v>89288.859315218462</c:v>
                </c:pt>
                <c:pt idx="14">
                  <c:v>89121.349398138002</c:v>
                </c:pt>
                <c:pt idx="15">
                  <c:v>88953.169441389226</c:v>
                </c:pt>
                <c:pt idx="16">
                  <c:v>88784.316764813455</c:v>
                </c:pt>
                <c:pt idx="17">
                  <c:v>88614.788677531382</c:v>
                </c:pt>
                <c:pt idx="18">
                  <c:v>88444.58247790017</c:v>
                </c:pt>
                <c:pt idx="19">
                  <c:v>88273.695453470442</c:v>
                </c:pt>
                <c:pt idx="20">
                  <c:v>88102.124880942996</c:v>
                </c:pt>
                <c:pt idx="21">
                  <c:v>87929.868026125434</c:v>
                </c:pt>
                <c:pt idx="22">
                  <c:v>87756.922143888602</c:v>
                </c:pt>
                <c:pt idx="23">
                  <c:v>87583.28447812282</c:v>
                </c:pt>
                <c:pt idx="24">
                  <c:v>87408.952261693979</c:v>
                </c:pt>
                <c:pt idx="25">
                  <c:v>87233.922716399422</c:v>
                </c:pt>
                <c:pt idx="26">
                  <c:v>87058.193052923685</c:v>
                </c:pt>
                <c:pt idx="27">
                  <c:v>86881.760470794048</c:v>
                </c:pt>
                <c:pt idx="28">
                  <c:v>86704.622158335886</c:v>
                </c:pt>
                <c:pt idx="29">
                  <c:v>86526.775292627892</c:v>
                </c:pt>
                <c:pt idx="30">
                  <c:v>86348.217039457071</c:v>
                </c:pt>
                <c:pt idx="31">
                  <c:v>86168.94455327357</c:v>
                </c:pt>
                <c:pt idx="32">
                  <c:v>85988.954977145331</c:v>
                </c:pt>
                <c:pt idx="33">
                  <c:v>85808.245442712578</c:v>
                </c:pt>
                <c:pt idx="34">
                  <c:v>85626.813070142089</c:v>
                </c:pt>
                <c:pt idx="35">
                  <c:v>85444.654968081319</c:v>
                </c:pt>
                <c:pt idx="36">
                  <c:v>80847.417391815063</c:v>
                </c:pt>
                <c:pt idx="37">
                  <c:v>73070.505653317683</c:v>
                </c:pt>
                <c:pt idx="38">
                  <c:v>72838.122321589617</c:v>
                </c:pt>
                <c:pt idx="39">
                  <c:v>72604.80945653464</c:v>
                </c:pt>
                <c:pt idx="40">
                  <c:v>72370.563340019449</c:v>
                </c:pt>
                <c:pt idx="41">
                  <c:v>72135.38023903819</c:v>
                </c:pt>
                <c:pt idx="42">
                  <c:v>71899.25640565301</c:v>
                </c:pt>
                <c:pt idx="43">
                  <c:v>71662.188076934282</c:v>
                </c:pt>
                <c:pt idx="44">
                  <c:v>71424.171474900693</c:v>
                </c:pt>
                <c:pt idx="45">
                  <c:v>71185.202806458969</c:v>
                </c:pt>
                <c:pt idx="46">
                  <c:v>70945.278263343469</c:v>
                </c:pt>
                <c:pt idx="47">
                  <c:v>70704.394022055509</c:v>
                </c:pt>
                <c:pt idx="48">
                  <c:v>70462.546243802397</c:v>
                </c:pt>
                <c:pt idx="49">
                  <c:v>67229.068395334194</c:v>
                </c:pt>
                <c:pt idx="50">
                  <c:v>54647.007216375423</c:v>
                </c:pt>
                <c:pt idx="51">
                  <c:v>54340.929890899592</c:v>
                </c:pt>
                <c:pt idx="52">
                  <c:v>54033.628256121854</c:v>
                </c:pt>
                <c:pt idx="53">
                  <c:v>53725.097414805008</c:v>
                </c:pt>
                <c:pt idx="54">
                  <c:v>53415.332450122893</c:v>
                </c:pt>
                <c:pt idx="55">
                  <c:v>53104.328425582047</c:v>
                </c:pt>
                <c:pt idx="56">
                  <c:v>52792.080384943045</c:v>
                </c:pt>
                <c:pt idx="57">
                  <c:v>52478.583352141482</c:v>
                </c:pt>
                <c:pt idx="58">
                  <c:v>52163.832331208716</c:v>
                </c:pt>
                <c:pt idx="59">
                  <c:v>51847.822306192218</c:v>
                </c:pt>
                <c:pt idx="60">
                  <c:v>51530.548241075652</c:v>
                </c:pt>
                <c:pt idx="61">
                  <c:v>51212.005079698618</c:v>
                </c:pt>
                <c:pt idx="62">
                  <c:v>50892.187745676078</c:v>
                </c:pt>
                <c:pt idx="63">
                  <c:v>50571.091142317448</c:v>
                </c:pt>
                <c:pt idx="64">
                  <c:v>50248.710152545384</c:v>
                </c:pt>
                <c:pt idx="65">
                  <c:v>49925.039638814233</c:v>
                </c:pt>
                <c:pt idx="66">
                  <c:v>14804.382997410004</c:v>
                </c:pt>
                <c:pt idx="67">
                  <c:v>14338.935175058312</c:v>
                </c:pt>
                <c:pt idx="68">
                  <c:v>13871.625561417211</c:v>
                </c:pt>
                <c:pt idx="69">
                  <c:v>13402.446709321546</c:v>
                </c:pt>
                <c:pt idx="70">
                  <c:v>12931.391141817499</c:v>
                </c:pt>
                <c:pt idx="71">
                  <c:v>12458.451352043436</c:v>
                </c:pt>
                <c:pt idx="72">
                  <c:v>11983.619803110276</c:v>
                </c:pt>
                <c:pt idx="73">
                  <c:v>11506.888927981383</c:v>
                </c:pt>
                <c:pt idx="74">
                  <c:v>11028.251129351975</c:v>
                </c:pt>
                <c:pt idx="75">
                  <c:v>10547.698779528049</c:v>
                </c:pt>
                <c:pt idx="76">
                  <c:v>10065.224220304828</c:v>
                </c:pt>
                <c:pt idx="77">
                  <c:v>9580.8197628447142</c:v>
                </c:pt>
                <c:pt idx="78">
                  <c:v>9094.4776875547595</c:v>
                </c:pt>
                <c:pt idx="79">
                  <c:v>8606.1902439636451</c:v>
                </c:pt>
                <c:pt idx="80">
                  <c:v>8115.949650598166</c:v>
                </c:pt>
                <c:pt idx="81">
                  <c:v>7623.7480948592256</c:v>
                </c:pt>
                <c:pt idx="82">
                  <c:v>7129.577732897329</c:v>
                </c:pt>
                <c:pt idx="83">
                  <c:v>6633.4306894875845</c:v>
                </c:pt>
                <c:pt idx="84">
                  <c:v>6135.2990579042016</c:v>
                </c:pt>
                <c:pt idx="85">
                  <c:v>5635.1748997944851</c:v>
                </c:pt>
                <c:pt idx="86">
                  <c:v>5133.05024505233</c:v>
                </c:pt>
                <c:pt idx="87">
                  <c:v>4628.9170916912062</c:v>
                </c:pt>
                <c:pt idx="88">
                  <c:v>4122.7674057166378</c:v>
                </c:pt>
                <c:pt idx="89">
                  <c:v>3614.5931209981709</c:v>
                </c:pt>
                <c:pt idx="90">
                  <c:v>3104.38613914083</c:v>
                </c:pt>
                <c:pt idx="91">
                  <c:v>2592.1383293560598</c:v>
                </c:pt>
                <c:pt idx="92">
                  <c:v>2077.8415283321506</c:v>
                </c:pt>
                <c:pt idx="93">
                  <c:v>1561.4875401041459</c:v>
                </c:pt>
                <c:pt idx="94">
                  <c:v>1043.068135923229</c:v>
                </c:pt>
                <c:pt idx="95">
                  <c:v>522.57505412558839</c:v>
                </c:pt>
                <c:pt idx="96">
                  <c:v>7.5726802606368437E-10</c:v>
                </c:pt>
              </c:numCache>
            </c:numRef>
          </c:yVal>
          <c:smooth val="1"/>
        </c:ser>
        <c:ser>
          <c:idx val="0"/>
          <c:order val="0"/>
          <c:tx>
            <c:strRef>
              <c:f>'1.6.3 Immobilienkredit'!$F$7</c:f>
              <c:strCache>
                <c:ptCount val="1"/>
                <c:pt idx="0">
                  <c:v>(Rest-)Schuld
am Ende der Periode</c:v>
                </c:pt>
              </c:strCache>
            </c:strRef>
          </c:tx>
          <c:spPr>
            <a:ln>
              <a:solidFill>
                <a:schemeClr val="tx1"/>
              </a:solidFill>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Immobilienkredit'!$F$8:$F$367</c:f>
              <c:numCache>
                <c:formatCode>_("€"* #,##0.00_);_("€"* \(#,##0.00\);_("€"* "-"??_);_(@_)</c:formatCode>
                <c:ptCount val="97"/>
                <c:pt idx="0">
                  <c:v>99875.334645658673</c:v>
                </c:pt>
                <c:pt idx="1">
                  <c:v>99750.170629899978</c:v>
                </c:pt>
                <c:pt idx="2">
                  <c:v>99624.50595807824</c:v>
                </c:pt>
                <c:pt idx="3">
                  <c:v>99498.338627569217</c:v>
                </c:pt>
                <c:pt idx="4">
                  <c:v>99371.666627738159</c:v>
                </c:pt>
                <c:pt idx="5">
                  <c:v>99244.487939907776</c:v>
                </c:pt>
                <c:pt idx="6">
                  <c:v>99116.800537326068</c:v>
                </c:pt>
                <c:pt idx="7">
                  <c:v>98988.602385134043</c:v>
                </c:pt>
                <c:pt idx="8">
                  <c:v>98859.891440333246</c:v>
                </c:pt>
                <c:pt idx="9">
                  <c:v>98730.665651753239</c:v>
                </c:pt>
                <c:pt idx="10">
                  <c:v>98600.922960018914</c:v>
                </c:pt>
                <c:pt idx="11">
                  <c:v>98470.661297517654</c:v>
                </c:pt>
                <c:pt idx="12">
                  <c:v>89455.701862111353</c:v>
                </c:pt>
                <c:pt idx="13">
                  <c:v>89288.859315218462</c:v>
                </c:pt>
                <c:pt idx="14">
                  <c:v>89121.349398138002</c:v>
                </c:pt>
                <c:pt idx="15">
                  <c:v>88953.169441389226</c:v>
                </c:pt>
                <c:pt idx="16">
                  <c:v>88784.316764813455</c:v>
                </c:pt>
                <c:pt idx="17">
                  <c:v>88614.788677531382</c:v>
                </c:pt>
                <c:pt idx="18">
                  <c:v>88444.58247790017</c:v>
                </c:pt>
                <c:pt idx="19">
                  <c:v>88273.695453470442</c:v>
                </c:pt>
                <c:pt idx="20">
                  <c:v>88102.124880942996</c:v>
                </c:pt>
                <c:pt idx="21">
                  <c:v>87929.868026125434</c:v>
                </c:pt>
                <c:pt idx="22">
                  <c:v>87756.922143888602</c:v>
                </c:pt>
                <c:pt idx="23">
                  <c:v>87583.28447812282</c:v>
                </c:pt>
                <c:pt idx="24">
                  <c:v>87408.952261693979</c:v>
                </c:pt>
                <c:pt idx="25">
                  <c:v>87233.922716399422</c:v>
                </c:pt>
                <c:pt idx="26">
                  <c:v>87058.193052923685</c:v>
                </c:pt>
                <c:pt idx="27">
                  <c:v>86881.760470794048</c:v>
                </c:pt>
                <c:pt idx="28">
                  <c:v>86704.622158335886</c:v>
                </c:pt>
                <c:pt idx="29">
                  <c:v>86526.775292627892</c:v>
                </c:pt>
                <c:pt idx="30">
                  <c:v>86348.217039457071</c:v>
                </c:pt>
                <c:pt idx="31">
                  <c:v>86168.94455327357</c:v>
                </c:pt>
                <c:pt idx="32">
                  <c:v>85988.954977145331</c:v>
                </c:pt>
                <c:pt idx="33">
                  <c:v>85808.245442712578</c:v>
                </c:pt>
                <c:pt idx="34">
                  <c:v>85626.813070142089</c:v>
                </c:pt>
                <c:pt idx="35">
                  <c:v>85444.654968081319</c:v>
                </c:pt>
                <c:pt idx="36">
                  <c:v>80847.417391815063</c:v>
                </c:pt>
                <c:pt idx="37">
                  <c:v>73070.505653317683</c:v>
                </c:pt>
                <c:pt idx="38">
                  <c:v>72838.122321589617</c:v>
                </c:pt>
                <c:pt idx="39">
                  <c:v>72604.80945653464</c:v>
                </c:pt>
                <c:pt idx="40">
                  <c:v>72370.563340019449</c:v>
                </c:pt>
                <c:pt idx="41">
                  <c:v>72135.38023903819</c:v>
                </c:pt>
                <c:pt idx="42">
                  <c:v>71899.25640565301</c:v>
                </c:pt>
                <c:pt idx="43">
                  <c:v>71662.188076934282</c:v>
                </c:pt>
                <c:pt idx="44">
                  <c:v>71424.171474900693</c:v>
                </c:pt>
                <c:pt idx="45">
                  <c:v>71185.202806458969</c:v>
                </c:pt>
                <c:pt idx="46">
                  <c:v>70945.278263343469</c:v>
                </c:pt>
                <c:pt idx="47">
                  <c:v>70704.394022055509</c:v>
                </c:pt>
                <c:pt idx="48">
                  <c:v>70462.546243802397</c:v>
                </c:pt>
                <c:pt idx="49">
                  <c:v>67229.068395334194</c:v>
                </c:pt>
                <c:pt idx="50">
                  <c:v>54647.007216375423</c:v>
                </c:pt>
                <c:pt idx="51">
                  <c:v>54340.929890899592</c:v>
                </c:pt>
                <c:pt idx="52">
                  <c:v>54033.628256121854</c:v>
                </c:pt>
                <c:pt idx="53">
                  <c:v>53725.097414805008</c:v>
                </c:pt>
                <c:pt idx="54">
                  <c:v>53415.332450122893</c:v>
                </c:pt>
                <c:pt idx="55">
                  <c:v>53104.328425582047</c:v>
                </c:pt>
                <c:pt idx="56">
                  <c:v>52792.080384943045</c:v>
                </c:pt>
                <c:pt idx="57">
                  <c:v>52478.583352141482</c:v>
                </c:pt>
                <c:pt idx="58">
                  <c:v>52163.832331208716</c:v>
                </c:pt>
                <c:pt idx="59">
                  <c:v>51847.822306192218</c:v>
                </c:pt>
                <c:pt idx="60">
                  <c:v>51530.548241075652</c:v>
                </c:pt>
                <c:pt idx="61">
                  <c:v>51212.005079698618</c:v>
                </c:pt>
                <c:pt idx="62">
                  <c:v>50892.187745676078</c:v>
                </c:pt>
                <c:pt idx="63">
                  <c:v>50571.091142317448</c:v>
                </c:pt>
                <c:pt idx="64">
                  <c:v>50248.710152545384</c:v>
                </c:pt>
                <c:pt idx="65">
                  <c:v>49925.039638814233</c:v>
                </c:pt>
                <c:pt idx="66">
                  <c:v>14804.382997410004</c:v>
                </c:pt>
                <c:pt idx="67">
                  <c:v>14338.935175058312</c:v>
                </c:pt>
                <c:pt idx="68">
                  <c:v>13871.625561417211</c:v>
                </c:pt>
                <c:pt idx="69">
                  <c:v>13402.446709321546</c:v>
                </c:pt>
                <c:pt idx="70">
                  <c:v>12931.391141817499</c:v>
                </c:pt>
                <c:pt idx="71">
                  <c:v>12458.451352043436</c:v>
                </c:pt>
                <c:pt idx="72">
                  <c:v>11983.619803110276</c:v>
                </c:pt>
                <c:pt idx="73">
                  <c:v>11506.888927981383</c:v>
                </c:pt>
                <c:pt idx="74">
                  <c:v>11028.251129351975</c:v>
                </c:pt>
                <c:pt idx="75">
                  <c:v>10547.698779528049</c:v>
                </c:pt>
                <c:pt idx="76">
                  <c:v>10065.224220304828</c:v>
                </c:pt>
                <c:pt idx="77">
                  <c:v>9580.8197628447142</c:v>
                </c:pt>
                <c:pt idx="78">
                  <c:v>9094.4776875547595</c:v>
                </c:pt>
                <c:pt idx="79">
                  <c:v>8606.1902439636451</c:v>
                </c:pt>
                <c:pt idx="80">
                  <c:v>8115.949650598166</c:v>
                </c:pt>
                <c:pt idx="81">
                  <c:v>7623.7480948592256</c:v>
                </c:pt>
                <c:pt idx="82">
                  <c:v>7129.577732897329</c:v>
                </c:pt>
                <c:pt idx="83">
                  <c:v>6633.4306894875845</c:v>
                </c:pt>
                <c:pt idx="84">
                  <c:v>6135.2990579042016</c:v>
                </c:pt>
                <c:pt idx="85">
                  <c:v>5635.1748997944851</c:v>
                </c:pt>
                <c:pt idx="86">
                  <c:v>5133.05024505233</c:v>
                </c:pt>
                <c:pt idx="87">
                  <c:v>4628.9170916912062</c:v>
                </c:pt>
                <c:pt idx="88">
                  <c:v>4122.7674057166378</c:v>
                </c:pt>
                <c:pt idx="89">
                  <c:v>3614.5931209981709</c:v>
                </c:pt>
                <c:pt idx="90">
                  <c:v>3104.38613914083</c:v>
                </c:pt>
                <c:pt idx="91">
                  <c:v>2592.1383293560598</c:v>
                </c:pt>
                <c:pt idx="92">
                  <c:v>2077.8415283321506</c:v>
                </c:pt>
                <c:pt idx="93">
                  <c:v>1561.4875401041459</c:v>
                </c:pt>
                <c:pt idx="94">
                  <c:v>1043.068135923229</c:v>
                </c:pt>
                <c:pt idx="95">
                  <c:v>522.57505412558839</c:v>
                </c:pt>
                <c:pt idx="96">
                  <c:v>7.5726802606368437E-10</c:v>
                </c:pt>
              </c:numCache>
            </c:numRef>
          </c:yVal>
          <c:smooth val="1"/>
        </c:ser>
        <c:dLbls>
          <c:showLegendKey val="0"/>
          <c:showVal val="0"/>
          <c:showCatName val="0"/>
          <c:showSerName val="0"/>
          <c:showPercent val="0"/>
          <c:showBubbleSize val="0"/>
        </c:dLbls>
        <c:axId val="147194240"/>
        <c:axId val="147195776"/>
      </c:scatterChart>
      <c:valAx>
        <c:axId val="147194240"/>
        <c:scaling>
          <c:orientation val="minMax"/>
          <c:max val="360"/>
          <c:min val="0"/>
        </c:scaling>
        <c:delete val="0"/>
        <c:axPos val="b"/>
        <c:numFmt formatCode="#,##0" sourceLinked="0"/>
        <c:majorTickMark val="out"/>
        <c:minorTickMark val="none"/>
        <c:tickLblPos val="nextTo"/>
        <c:crossAx val="147195776"/>
        <c:crosses val="autoZero"/>
        <c:crossBetween val="midCat"/>
        <c:majorUnit val="60"/>
      </c:valAx>
      <c:valAx>
        <c:axId val="147195776"/>
        <c:scaling>
          <c:orientation val="minMax"/>
          <c:max val="100000"/>
        </c:scaling>
        <c:delete val="0"/>
        <c:axPos val="l"/>
        <c:majorGridlines/>
        <c:numFmt formatCode="_(&quot;€&quot;* #,##0_);_(&quot;€&quot;* \(#,##0\);_(&quot;€&quot;* &quot;-&quot;_);_(@_)" sourceLinked="0"/>
        <c:majorTickMark val="out"/>
        <c:minorTickMark val="none"/>
        <c:tickLblPos val="nextTo"/>
        <c:crossAx val="147194240"/>
        <c:crosses val="autoZero"/>
        <c:crossBetween val="midCat"/>
        <c:majorUnit val="20000"/>
      </c:valAx>
    </c:plotArea>
    <c:plotVisOnly val="1"/>
    <c:dispBlanksAs val="gap"/>
    <c:showDLblsOverMax val="0"/>
  </c:chart>
  <c:spPr>
    <a:noFill/>
    <a:ln>
      <a:noFill/>
    </a:ln>
  </c:spPr>
  <c:printSettings>
    <c:headerFooter/>
    <c:pageMargins b="0.78740157499999996" l="0.7" r="0.7" t="0.78740157499999996" header="0.3" footer="0.3"/>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4077925202324104"/>
          <c:y val="0.14848429750555633"/>
          <c:w val="0.5742014237318751"/>
          <c:h val="0.73525097426650743"/>
        </c:manualLayout>
      </c:layout>
      <c:scatterChart>
        <c:scatterStyle val="smoothMarker"/>
        <c:varyColors val="0"/>
        <c:ser>
          <c:idx val="0"/>
          <c:order val="0"/>
          <c:tx>
            <c:strRef>
              <c:f>'1.6.3 Immobilienkredit'!$C$7</c:f>
              <c:strCache>
                <c:ptCount val="1"/>
                <c:pt idx="0">
                  <c:v>monatliche Zahlung
Annuität</c:v>
                </c:pt>
              </c:strCache>
            </c:strRef>
          </c:tx>
          <c:spPr>
            <a:ln>
              <a:solidFill>
                <a:schemeClr val="tx1"/>
              </a:solidFill>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Immobilienkredit'!$C$8:$C$367</c:f>
              <c:numCache>
                <c:formatCode>_("€"* #,##0.00_);_("€"* \(#,##0.00\);_("€"* "-"??_);_(@_)</c:formatCode>
                <c:ptCount val="97"/>
                <c:pt idx="0">
                  <c:v>524.66535434133345</c:v>
                </c:pt>
                <c:pt idx="1">
                  <c:v>524.66535434133345</c:v>
                </c:pt>
                <c:pt idx="2">
                  <c:v>524.66535434133345</c:v>
                </c:pt>
                <c:pt idx="3">
                  <c:v>524.66535434133345</c:v>
                </c:pt>
                <c:pt idx="4">
                  <c:v>524.66535434133345</c:v>
                </c:pt>
                <c:pt idx="5">
                  <c:v>524.66535434133345</c:v>
                </c:pt>
                <c:pt idx="6">
                  <c:v>524.66535434133345</c:v>
                </c:pt>
                <c:pt idx="7">
                  <c:v>524.66535434133345</c:v>
                </c:pt>
                <c:pt idx="8">
                  <c:v>524.66535434133345</c:v>
                </c:pt>
                <c:pt idx="9">
                  <c:v>524.66535434133345</c:v>
                </c:pt>
                <c:pt idx="10">
                  <c:v>524.66535434133345</c:v>
                </c:pt>
                <c:pt idx="11">
                  <c:v>524.66535434133345</c:v>
                </c:pt>
                <c:pt idx="12">
                  <c:v>524.66535434133345</c:v>
                </c:pt>
                <c:pt idx="13">
                  <c:v>524.66535434133345</c:v>
                </c:pt>
                <c:pt idx="14">
                  <c:v>524.66535434133345</c:v>
                </c:pt>
                <c:pt idx="15">
                  <c:v>524.66535434133345</c:v>
                </c:pt>
                <c:pt idx="16">
                  <c:v>524.66535434133345</c:v>
                </c:pt>
                <c:pt idx="17">
                  <c:v>524.66535434133345</c:v>
                </c:pt>
                <c:pt idx="18">
                  <c:v>524.66535434133345</c:v>
                </c:pt>
                <c:pt idx="19">
                  <c:v>524.66535434133345</c:v>
                </c:pt>
                <c:pt idx="20">
                  <c:v>524.66535434133345</c:v>
                </c:pt>
                <c:pt idx="21">
                  <c:v>524.66535434133345</c:v>
                </c:pt>
                <c:pt idx="22">
                  <c:v>524.66535434133345</c:v>
                </c:pt>
                <c:pt idx="23">
                  <c:v>524.66535434133345</c:v>
                </c:pt>
                <c:pt idx="24">
                  <c:v>524.66535434133345</c:v>
                </c:pt>
                <c:pt idx="25">
                  <c:v>524.66535434133345</c:v>
                </c:pt>
                <c:pt idx="26">
                  <c:v>524.66535434133345</c:v>
                </c:pt>
                <c:pt idx="27">
                  <c:v>524.66535434133345</c:v>
                </c:pt>
                <c:pt idx="28">
                  <c:v>524.66535434133345</c:v>
                </c:pt>
                <c:pt idx="29">
                  <c:v>524.66535434133345</c:v>
                </c:pt>
                <c:pt idx="30">
                  <c:v>524.66535434133345</c:v>
                </c:pt>
                <c:pt idx="31">
                  <c:v>524.66535434133345</c:v>
                </c:pt>
                <c:pt idx="32">
                  <c:v>524.66535434133345</c:v>
                </c:pt>
                <c:pt idx="33">
                  <c:v>524.66535434133345</c:v>
                </c:pt>
                <c:pt idx="34">
                  <c:v>524.66535434133345</c:v>
                </c:pt>
                <c:pt idx="35">
                  <c:v>524.66535434133345</c:v>
                </c:pt>
                <c:pt idx="36">
                  <c:v>524.66535434133345</c:v>
                </c:pt>
                <c:pt idx="37">
                  <c:v>524.66535434133345</c:v>
                </c:pt>
                <c:pt idx="38">
                  <c:v>524.66535434133345</c:v>
                </c:pt>
                <c:pt idx="39">
                  <c:v>524.66535434133345</c:v>
                </c:pt>
                <c:pt idx="40">
                  <c:v>524.66535434133345</c:v>
                </c:pt>
                <c:pt idx="41">
                  <c:v>524.66535434133345</c:v>
                </c:pt>
                <c:pt idx="42">
                  <c:v>524.66535434133345</c:v>
                </c:pt>
                <c:pt idx="43">
                  <c:v>524.66535434133345</c:v>
                </c:pt>
                <c:pt idx="44">
                  <c:v>524.66535434133345</c:v>
                </c:pt>
                <c:pt idx="45">
                  <c:v>524.66535434133345</c:v>
                </c:pt>
                <c:pt idx="46">
                  <c:v>524.66535434133345</c:v>
                </c:pt>
                <c:pt idx="47">
                  <c:v>524.66535434133345</c:v>
                </c:pt>
                <c:pt idx="48">
                  <c:v>524.66535434133345</c:v>
                </c:pt>
                <c:pt idx="49">
                  <c:v>524.66535434133345</c:v>
                </c:pt>
                <c:pt idx="50">
                  <c:v>524.66535434133345</c:v>
                </c:pt>
                <c:pt idx="51">
                  <c:v>524.66535434133345</c:v>
                </c:pt>
                <c:pt idx="52">
                  <c:v>524.66535434133345</c:v>
                </c:pt>
                <c:pt idx="53">
                  <c:v>524.66535434133345</c:v>
                </c:pt>
                <c:pt idx="54">
                  <c:v>524.66535434133345</c:v>
                </c:pt>
                <c:pt idx="55">
                  <c:v>524.66535434133345</c:v>
                </c:pt>
                <c:pt idx="56">
                  <c:v>524.66535434133345</c:v>
                </c:pt>
                <c:pt idx="57">
                  <c:v>524.66535434133345</c:v>
                </c:pt>
                <c:pt idx="58">
                  <c:v>524.66535434133345</c:v>
                </c:pt>
                <c:pt idx="59">
                  <c:v>524.66535434133345</c:v>
                </c:pt>
                <c:pt idx="60">
                  <c:v>524.66535434133345</c:v>
                </c:pt>
                <c:pt idx="61">
                  <c:v>524.66535434133345</c:v>
                </c:pt>
                <c:pt idx="62">
                  <c:v>524.66535434133345</c:v>
                </c:pt>
                <c:pt idx="63">
                  <c:v>524.66535434133345</c:v>
                </c:pt>
                <c:pt idx="64">
                  <c:v>524.66535434133345</c:v>
                </c:pt>
                <c:pt idx="65">
                  <c:v>524.66535434133345</c:v>
                </c:pt>
                <c:pt idx="66">
                  <c:v>524.66535434133345</c:v>
                </c:pt>
                <c:pt idx="67">
                  <c:v>524.66535434133345</c:v>
                </c:pt>
                <c:pt idx="68">
                  <c:v>524.66535434133345</c:v>
                </c:pt>
                <c:pt idx="69">
                  <c:v>524.66535434133345</c:v>
                </c:pt>
                <c:pt idx="70">
                  <c:v>524.66535434133345</c:v>
                </c:pt>
                <c:pt idx="71">
                  <c:v>524.66535434133345</c:v>
                </c:pt>
                <c:pt idx="72">
                  <c:v>524.66535434133345</c:v>
                </c:pt>
                <c:pt idx="73">
                  <c:v>524.66535434133345</c:v>
                </c:pt>
                <c:pt idx="74">
                  <c:v>524.66535434133345</c:v>
                </c:pt>
                <c:pt idx="75">
                  <c:v>524.66535434133345</c:v>
                </c:pt>
                <c:pt idx="76">
                  <c:v>524.66535434133345</c:v>
                </c:pt>
                <c:pt idx="77">
                  <c:v>524.66535434133345</c:v>
                </c:pt>
                <c:pt idx="78">
                  <c:v>524.66535434133345</c:v>
                </c:pt>
                <c:pt idx="79">
                  <c:v>524.66535434133345</c:v>
                </c:pt>
                <c:pt idx="80">
                  <c:v>524.66535434133345</c:v>
                </c:pt>
                <c:pt idx="81">
                  <c:v>524.66535434133345</c:v>
                </c:pt>
                <c:pt idx="82">
                  <c:v>524.66535434133345</c:v>
                </c:pt>
                <c:pt idx="83">
                  <c:v>524.66535434133345</c:v>
                </c:pt>
                <c:pt idx="84">
                  <c:v>524.66535434133345</c:v>
                </c:pt>
                <c:pt idx="85">
                  <c:v>524.66535434133345</c:v>
                </c:pt>
                <c:pt idx="86">
                  <c:v>524.66535434133345</c:v>
                </c:pt>
                <c:pt idx="87">
                  <c:v>524.66535434133345</c:v>
                </c:pt>
                <c:pt idx="88">
                  <c:v>524.66535434133345</c:v>
                </c:pt>
                <c:pt idx="89">
                  <c:v>524.66535434133345</c:v>
                </c:pt>
                <c:pt idx="90">
                  <c:v>524.66535434133345</c:v>
                </c:pt>
                <c:pt idx="91">
                  <c:v>524.66535434133345</c:v>
                </c:pt>
                <c:pt idx="92">
                  <c:v>524.66535434133345</c:v>
                </c:pt>
                <c:pt idx="93">
                  <c:v>524.66535434133345</c:v>
                </c:pt>
                <c:pt idx="94">
                  <c:v>524.66535434133345</c:v>
                </c:pt>
                <c:pt idx="95">
                  <c:v>524.66535434133345</c:v>
                </c:pt>
                <c:pt idx="96">
                  <c:v>524.66535434133345</c:v>
                </c:pt>
              </c:numCache>
            </c:numRef>
          </c:yVal>
          <c:smooth val="1"/>
        </c:ser>
        <c:ser>
          <c:idx val="1"/>
          <c:order val="1"/>
          <c:tx>
            <c:strRef>
              <c:f>'1.6.3 Immobilienkredit'!$D$7</c:f>
              <c:strCache>
                <c:ptCount val="1"/>
                <c:pt idx="0">
                  <c:v>Zinsanteil</c:v>
                </c:pt>
              </c:strCache>
            </c:strRef>
          </c:tx>
          <c:spPr>
            <a:ln>
              <a:solidFill>
                <a:schemeClr val="tx1"/>
              </a:solidFill>
              <a:prstDash val="dashDot"/>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Immobilienkredit'!$D$8:$D$367</c:f>
              <c:numCache>
                <c:formatCode>_("€"* #,##0.00_);_("€"* \(#,##0.00\);_("€"* "-"??_);_(@_)</c:formatCode>
                <c:ptCount val="97"/>
                <c:pt idx="0">
                  <c:v>400</c:v>
                </c:pt>
                <c:pt idx="1">
                  <c:v>399.50133858263467</c:v>
                </c:pt>
                <c:pt idx="2">
                  <c:v>399.00068251959993</c:v>
                </c:pt>
                <c:pt idx="3">
                  <c:v>398.49802383231298</c:v>
                </c:pt>
                <c:pt idx="4">
                  <c:v>397.9933545102769</c:v>
                </c:pt>
                <c:pt idx="5">
                  <c:v>397.48666651095266</c:v>
                </c:pt>
                <c:pt idx="6">
                  <c:v>396.97795175963114</c:v>
                </c:pt>
                <c:pt idx="7">
                  <c:v>396.46720214930428</c:v>
                </c:pt>
                <c:pt idx="8">
                  <c:v>395.95440954053618</c:v>
                </c:pt>
                <c:pt idx="9">
                  <c:v>395.43956576133297</c:v>
                </c:pt>
                <c:pt idx="10">
                  <c:v>394.92266260701297</c:v>
                </c:pt>
                <c:pt idx="11">
                  <c:v>394.40369184007568</c:v>
                </c:pt>
                <c:pt idx="12">
                  <c:v>358.48751879064815</c:v>
                </c:pt>
                <c:pt idx="13">
                  <c:v>357.82280744844542</c:v>
                </c:pt>
                <c:pt idx="14">
                  <c:v>357.15543726087384</c:v>
                </c:pt>
                <c:pt idx="15">
                  <c:v>356.48539759255203</c:v>
                </c:pt>
                <c:pt idx="16">
                  <c:v>355.81267776555688</c:v>
                </c:pt>
                <c:pt idx="17">
                  <c:v>355.13726705925382</c:v>
                </c:pt>
                <c:pt idx="18">
                  <c:v>354.45915471012552</c:v>
                </c:pt>
                <c:pt idx="19">
                  <c:v>353.77832991160068</c:v>
                </c:pt>
                <c:pt idx="20">
                  <c:v>353.09478181388175</c:v>
                </c:pt>
                <c:pt idx="21">
                  <c:v>352.40849952377198</c:v>
                </c:pt>
                <c:pt idx="22">
                  <c:v>351.71947210450173</c:v>
                </c:pt>
                <c:pt idx="23">
                  <c:v>351.02768857555441</c:v>
                </c:pt>
                <c:pt idx="24">
                  <c:v>350.33313791249128</c:v>
                </c:pt>
                <c:pt idx="25">
                  <c:v>349.63580904677593</c:v>
                </c:pt>
                <c:pt idx="26">
                  <c:v>348.93569086559768</c:v>
                </c:pt>
                <c:pt idx="27">
                  <c:v>348.23277221169474</c:v>
                </c:pt>
                <c:pt idx="28">
                  <c:v>347.5270418831762</c:v>
                </c:pt>
                <c:pt idx="29">
                  <c:v>346.81848863334358</c:v>
                </c:pt>
                <c:pt idx="30">
                  <c:v>346.10710117051156</c:v>
                </c:pt>
                <c:pt idx="31">
                  <c:v>345.39286815782827</c:v>
                </c:pt>
                <c:pt idx="32">
                  <c:v>344.6757782130943</c:v>
                </c:pt>
                <c:pt idx="33">
                  <c:v>343.9558199085813</c:v>
                </c:pt>
                <c:pt idx="34">
                  <c:v>343.2329817708503</c:v>
                </c:pt>
                <c:pt idx="35">
                  <c:v>342.50725228056837</c:v>
                </c:pt>
                <c:pt idx="36">
                  <c:v>324.19156472572274</c:v>
                </c:pt>
                <c:pt idx="37">
                  <c:v>293.20785262015545</c:v>
                </c:pt>
                <c:pt idx="38">
                  <c:v>292.28202261327073</c:v>
                </c:pt>
                <c:pt idx="39">
                  <c:v>291.35248928635849</c:v>
                </c:pt>
                <c:pt idx="40">
                  <c:v>290.41923782613856</c:v>
                </c:pt>
                <c:pt idx="41">
                  <c:v>289.48225336007778</c:v>
                </c:pt>
                <c:pt idx="42">
                  <c:v>288.54152095615274</c:v>
                </c:pt>
                <c:pt idx="43">
                  <c:v>287.59702562261202</c:v>
                </c:pt>
                <c:pt idx="44">
                  <c:v>286.64875230773714</c:v>
                </c:pt>
                <c:pt idx="45">
                  <c:v>285.69668589960276</c:v>
                </c:pt>
                <c:pt idx="46">
                  <c:v>284.7408112258359</c:v>
                </c:pt>
                <c:pt idx="47">
                  <c:v>283.78111305337387</c:v>
                </c:pt>
                <c:pt idx="48">
                  <c:v>282.81757608822204</c:v>
                </c:pt>
                <c:pt idx="49">
                  <c:v>269.93519422181487</c:v>
                </c:pt>
                <c:pt idx="50">
                  <c:v>219.80746044110262</c:v>
                </c:pt>
                <c:pt idx="51">
                  <c:v>218.58802886550168</c:v>
                </c:pt>
                <c:pt idx="52">
                  <c:v>217.36371956359838</c:v>
                </c:pt>
                <c:pt idx="53">
                  <c:v>216.13451302448743</c:v>
                </c:pt>
                <c:pt idx="54">
                  <c:v>214.90038965922002</c:v>
                </c:pt>
                <c:pt idx="55">
                  <c:v>213.66132980049159</c:v>
                </c:pt>
                <c:pt idx="56">
                  <c:v>212.41731370232819</c:v>
                </c:pt>
                <c:pt idx="57">
                  <c:v>211.16832153977219</c:v>
                </c:pt>
                <c:pt idx="58">
                  <c:v>209.91433340856594</c:v>
                </c:pt>
                <c:pt idx="59">
                  <c:v>208.65532932483487</c:v>
                </c:pt>
                <c:pt idx="60">
                  <c:v>207.39128922476888</c:v>
                </c:pt>
                <c:pt idx="61">
                  <c:v>206.12219296430263</c:v>
                </c:pt>
                <c:pt idx="62">
                  <c:v>204.84802031879448</c:v>
                </c:pt>
                <c:pt idx="63">
                  <c:v>203.5687509827043</c:v>
                </c:pt>
                <c:pt idx="64">
                  <c:v>202.2843645692698</c:v>
                </c:pt>
                <c:pt idx="65">
                  <c:v>200.99484061018154</c:v>
                </c:pt>
                <c:pt idx="66">
                  <c:v>61.071905783869873</c:v>
                </c:pt>
                <c:pt idx="67">
                  <c:v>59.217531989640023</c:v>
                </c:pt>
                <c:pt idx="68">
                  <c:v>57.355740700233248</c:v>
                </c:pt>
                <c:pt idx="69">
                  <c:v>55.486502245668845</c:v>
                </c:pt>
                <c:pt idx="70">
                  <c:v>53.609786837286187</c:v>
                </c:pt>
                <c:pt idx="71">
                  <c:v>51.725564567269998</c:v>
                </c:pt>
                <c:pt idx="72">
                  <c:v>49.833805408173745</c:v>
                </c:pt>
                <c:pt idx="73">
                  <c:v>47.934479212441104</c:v>
                </c:pt>
                <c:pt idx="74">
                  <c:v>46.02755571192553</c:v>
                </c:pt>
                <c:pt idx="75">
                  <c:v>44.113004517407902</c:v>
                </c:pt>
                <c:pt idx="76">
                  <c:v>42.190795118112199</c:v>
                </c:pt>
                <c:pt idx="77">
                  <c:v>40.260896881219317</c:v>
                </c:pt>
                <c:pt idx="78">
                  <c:v>38.323279051378854</c:v>
                </c:pt>
                <c:pt idx="79">
                  <c:v>36.377910750219037</c:v>
                </c:pt>
                <c:pt idx="80">
                  <c:v>34.424760975854582</c:v>
                </c:pt>
                <c:pt idx="81">
                  <c:v>32.463798602392664</c:v>
                </c:pt>
                <c:pt idx="82">
                  <c:v>30.494992379436901</c:v>
                </c:pt>
                <c:pt idx="83">
                  <c:v>28.518310931589316</c:v>
                </c:pt>
                <c:pt idx="84">
                  <c:v>26.53372275795034</c:v>
                </c:pt>
                <c:pt idx="85">
                  <c:v>24.541196231616809</c:v>
                </c:pt>
                <c:pt idx="86">
                  <c:v>22.540699599177941</c:v>
                </c:pt>
                <c:pt idx="87">
                  <c:v>20.532200980209321</c:v>
                </c:pt>
                <c:pt idx="88">
                  <c:v>18.515668366764825</c:v>
                </c:pt>
                <c:pt idx="89">
                  <c:v>16.491069622866551</c:v>
                </c:pt>
                <c:pt idx="90">
                  <c:v>14.458372483992683</c:v>
                </c:pt>
                <c:pt idx="91">
                  <c:v>12.417544556563319</c:v>
                </c:pt>
                <c:pt idx="92">
                  <c:v>10.36855331742424</c:v>
                </c:pt>
                <c:pt idx="93">
                  <c:v>8.311366113328603</c:v>
                </c:pt>
                <c:pt idx="94">
                  <c:v>6.2459501604165837</c:v>
                </c:pt>
                <c:pt idx="95">
                  <c:v>4.172272543692916</c:v>
                </c:pt>
                <c:pt idx="96">
                  <c:v>2.0903002165023534</c:v>
                </c:pt>
              </c:numCache>
            </c:numRef>
          </c:yVal>
          <c:smooth val="1"/>
        </c:ser>
        <c:ser>
          <c:idx val="2"/>
          <c:order val="2"/>
          <c:tx>
            <c:strRef>
              <c:f>'1.6.3 Immobilienkredit'!$E$7</c:f>
              <c:strCache>
                <c:ptCount val="1"/>
                <c:pt idx="0">
                  <c:v>Tilgungsanteil</c:v>
                </c:pt>
              </c:strCache>
            </c:strRef>
          </c:tx>
          <c:spPr>
            <a:ln>
              <a:solidFill>
                <a:schemeClr val="tx1"/>
              </a:solidFill>
              <a:prstDash val="sysDash"/>
            </a:ln>
          </c:spPr>
          <c:marker>
            <c:symbol val="none"/>
          </c:marker>
          <c:xVal>
            <c:numRef>
              <c:f>'1.6.3 Immobilienkredit'!$A$8:$A$367</c:f>
              <c:numCache>
                <c:formatCode>" Monat "00</c:formatCode>
                <c:ptCount val="97"/>
                <c:pt idx="0">
                  <c:v>1</c:v>
                </c:pt>
                <c:pt idx="1">
                  <c:v>2</c:v>
                </c:pt>
                <c:pt idx="2">
                  <c:v>3</c:v>
                </c:pt>
                <c:pt idx="3">
                  <c:v>4</c:v>
                </c:pt>
                <c:pt idx="4">
                  <c:v>5</c:v>
                </c:pt>
                <c:pt idx="5">
                  <c:v>6</c:v>
                </c:pt>
                <c:pt idx="6">
                  <c:v>7</c:v>
                </c:pt>
                <c:pt idx="7">
                  <c:v>8</c:v>
                </c:pt>
                <c:pt idx="8">
                  <c:v>9</c:v>
                </c:pt>
                <c:pt idx="9">
                  <c:v>10</c:v>
                </c:pt>
                <c:pt idx="10">
                  <c:v>11</c:v>
                </c:pt>
                <c:pt idx="11">
                  <c:v>12</c:v>
                </c:pt>
                <c:pt idx="12">
                  <c:v>73</c:v>
                </c:pt>
                <c:pt idx="13">
                  <c:v>74</c:v>
                </c:pt>
                <c:pt idx="14">
                  <c:v>75</c:v>
                </c:pt>
                <c:pt idx="15">
                  <c:v>76</c:v>
                </c:pt>
                <c:pt idx="16">
                  <c:v>77</c:v>
                </c:pt>
                <c:pt idx="17">
                  <c:v>78</c:v>
                </c:pt>
                <c:pt idx="18">
                  <c:v>79</c:v>
                </c:pt>
                <c:pt idx="19">
                  <c:v>80</c:v>
                </c:pt>
                <c:pt idx="20">
                  <c:v>81</c:v>
                </c:pt>
                <c:pt idx="21">
                  <c:v>82</c:v>
                </c:pt>
                <c:pt idx="22">
                  <c:v>83</c:v>
                </c:pt>
                <c:pt idx="23">
                  <c:v>84</c:v>
                </c:pt>
                <c:pt idx="24">
                  <c:v>85</c:v>
                </c:pt>
                <c:pt idx="25">
                  <c:v>86</c:v>
                </c:pt>
                <c:pt idx="26">
                  <c:v>87</c:v>
                </c:pt>
                <c:pt idx="27">
                  <c:v>88</c:v>
                </c:pt>
                <c:pt idx="28">
                  <c:v>89</c:v>
                </c:pt>
                <c:pt idx="29">
                  <c:v>90</c:v>
                </c:pt>
                <c:pt idx="30">
                  <c:v>91</c:v>
                </c:pt>
                <c:pt idx="31">
                  <c:v>92</c:v>
                </c:pt>
                <c:pt idx="32">
                  <c:v>93</c:v>
                </c:pt>
                <c:pt idx="33">
                  <c:v>94</c:v>
                </c:pt>
                <c:pt idx="34">
                  <c:v>95</c:v>
                </c:pt>
                <c:pt idx="35">
                  <c:v>96</c:v>
                </c:pt>
                <c:pt idx="36">
                  <c:v>120</c:v>
                </c:pt>
                <c:pt idx="37">
                  <c:v>156</c:v>
                </c:pt>
                <c:pt idx="38">
                  <c:v>157</c:v>
                </c:pt>
                <c:pt idx="39">
                  <c:v>158</c:v>
                </c:pt>
                <c:pt idx="40">
                  <c:v>159</c:v>
                </c:pt>
                <c:pt idx="41">
                  <c:v>160</c:v>
                </c:pt>
                <c:pt idx="42">
                  <c:v>161</c:v>
                </c:pt>
                <c:pt idx="43">
                  <c:v>162</c:v>
                </c:pt>
                <c:pt idx="44">
                  <c:v>163</c:v>
                </c:pt>
                <c:pt idx="45">
                  <c:v>164</c:v>
                </c:pt>
                <c:pt idx="46">
                  <c:v>165</c:v>
                </c:pt>
                <c:pt idx="47">
                  <c:v>166</c:v>
                </c:pt>
                <c:pt idx="48">
                  <c:v>167</c:v>
                </c:pt>
                <c:pt idx="49">
                  <c:v>180</c:v>
                </c:pt>
                <c:pt idx="50">
                  <c:v>225</c:v>
                </c:pt>
                <c:pt idx="51">
                  <c:v>226</c:v>
                </c:pt>
                <c:pt idx="52">
                  <c:v>227</c:v>
                </c:pt>
                <c:pt idx="53">
                  <c:v>228</c:v>
                </c:pt>
                <c:pt idx="54">
                  <c:v>229</c:v>
                </c:pt>
                <c:pt idx="55">
                  <c:v>230</c:v>
                </c:pt>
                <c:pt idx="56">
                  <c:v>231</c:v>
                </c:pt>
                <c:pt idx="57">
                  <c:v>232</c:v>
                </c:pt>
                <c:pt idx="58">
                  <c:v>233</c:v>
                </c:pt>
                <c:pt idx="59">
                  <c:v>234</c:v>
                </c:pt>
                <c:pt idx="60">
                  <c:v>235</c:v>
                </c:pt>
                <c:pt idx="61">
                  <c:v>236</c:v>
                </c:pt>
                <c:pt idx="62">
                  <c:v>237</c:v>
                </c:pt>
                <c:pt idx="63">
                  <c:v>238</c:v>
                </c:pt>
                <c:pt idx="64">
                  <c:v>239</c:v>
                </c:pt>
                <c:pt idx="65">
                  <c:v>240</c:v>
                </c:pt>
                <c:pt idx="66">
                  <c:v>330</c:v>
                </c:pt>
                <c:pt idx="67">
                  <c:v>331</c:v>
                </c:pt>
                <c:pt idx="68">
                  <c:v>332</c:v>
                </c:pt>
                <c:pt idx="69">
                  <c:v>333</c:v>
                </c:pt>
                <c:pt idx="70">
                  <c:v>334</c:v>
                </c:pt>
                <c:pt idx="71">
                  <c:v>335</c:v>
                </c:pt>
                <c:pt idx="72">
                  <c:v>336</c:v>
                </c:pt>
                <c:pt idx="73">
                  <c:v>337</c:v>
                </c:pt>
                <c:pt idx="74">
                  <c:v>338</c:v>
                </c:pt>
                <c:pt idx="75">
                  <c:v>339</c:v>
                </c:pt>
                <c:pt idx="76">
                  <c:v>340</c:v>
                </c:pt>
                <c:pt idx="77">
                  <c:v>341</c:v>
                </c:pt>
                <c:pt idx="78">
                  <c:v>342</c:v>
                </c:pt>
                <c:pt idx="79">
                  <c:v>343</c:v>
                </c:pt>
                <c:pt idx="80">
                  <c:v>344</c:v>
                </c:pt>
                <c:pt idx="81">
                  <c:v>345</c:v>
                </c:pt>
                <c:pt idx="82">
                  <c:v>346</c:v>
                </c:pt>
                <c:pt idx="83">
                  <c:v>347</c:v>
                </c:pt>
                <c:pt idx="84">
                  <c:v>348</c:v>
                </c:pt>
                <c:pt idx="85">
                  <c:v>349</c:v>
                </c:pt>
                <c:pt idx="86">
                  <c:v>350</c:v>
                </c:pt>
                <c:pt idx="87">
                  <c:v>351</c:v>
                </c:pt>
                <c:pt idx="88">
                  <c:v>352</c:v>
                </c:pt>
                <c:pt idx="89">
                  <c:v>353</c:v>
                </c:pt>
                <c:pt idx="90">
                  <c:v>354</c:v>
                </c:pt>
                <c:pt idx="91">
                  <c:v>355</c:v>
                </c:pt>
                <c:pt idx="92">
                  <c:v>356</c:v>
                </c:pt>
                <c:pt idx="93">
                  <c:v>357</c:v>
                </c:pt>
                <c:pt idx="94">
                  <c:v>358</c:v>
                </c:pt>
                <c:pt idx="95">
                  <c:v>359</c:v>
                </c:pt>
                <c:pt idx="96">
                  <c:v>360</c:v>
                </c:pt>
              </c:numCache>
            </c:numRef>
          </c:xVal>
          <c:yVal>
            <c:numRef>
              <c:f>'1.6.3 Immobilienkredit'!$E$8:$E$367</c:f>
              <c:numCache>
                <c:formatCode>_("€"* #,##0.00_);_("€"* \(#,##0.00\);_("€"* "-"??_);_(@_)</c:formatCode>
                <c:ptCount val="97"/>
                <c:pt idx="0">
                  <c:v>124.66535434133345</c:v>
                </c:pt>
                <c:pt idx="1">
                  <c:v>125.16401575869878</c:v>
                </c:pt>
                <c:pt idx="2">
                  <c:v>125.66467182173352</c:v>
                </c:pt>
                <c:pt idx="3">
                  <c:v>126.16733050902047</c:v>
                </c:pt>
                <c:pt idx="4">
                  <c:v>126.67199983105655</c:v>
                </c:pt>
                <c:pt idx="5">
                  <c:v>127.1786878303808</c:v>
                </c:pt>
                <c:pt idx="6">
                  <c:v>127.68740258170232</c:v>
                </c:pt>
                <c:pt idx="7">
                  <c:v>128.19815219202917</c:v>
                </c:pt>
                <c:pt idx="8">
                  <c:v>128.71094480079728</c:v>
                </c:pt>
                <c:pt idx="9">
                  <c:v>129.22578858000048</c:v>
                </c:pt>
                <c:pt idx="10">
                  <c:v>129.74269173432049</c:v>
                </c:pt>
                <c:pt idx="11">
                  <c:v>130.26166250125777</c:v>
                </c:pt>
                <c:pt idx="12">
                  <c:v>166.1778355506853</c:v>
                </c:pt>
                <c:pt idx="13">
                  <c:v>166.84254689288804</c:v>
                </c:pt>
                <c:pt idx="14">
                  <c:v>167.50991708045962</c:v>
                </c:pt>
                <c:pt idx="15">
                  <c:v>168.17995674878142</c:v>
                </c:pt>
                <c:pt idx="16">
                  <c:v>168.85267657577657</c:v>
                </c:pt>
                <c:pt idx="17">
                  <c:v>169.52808728207964</c:v>
                </c:pt>
                <c:pt idx="18">
                  <c:v>170.20619963120794</c:v>
                </c:pt>
                <c:pt idx="19">
                  <c:v>170.88702442973278</c:v>
                </c:pt>
                <c:pt idx="20">
                  <c:v>171.5705725274517</c:v>
                </c:pt>
                <c:pt idx="21">
                  <c:v>172.25685481756148</c:v>
                </c:pt>
                <c:pt idx="22">
                  <c:v>172.94588223683172</c:v>
                </c:pt>
                <c:pt idx="23">
                  <c:v>173.63766576577905</c:v>
                </c:pt>
                <c:pt idx="24">
                  <c:v>174.33221642884217</c:v>
                </c:pt>
                <c:pt idx="25">
                  <c:v>175.02954529455752</c:v>
                </c:pt>
                <c:pt idx="26">
                  <c:v>175.72966347573578</c:v>
                </c:pt>
                <c:pt idx="27">
                  <c:v>176.43258212963872</c:v>
                </c:pt>
                <c:pt idx="28">
                  <c:v>177.13831245815726</c:v>
                </c:pt>
                <c:pt idx="29">
                  <c:v>177.84686570798988</c:v>
                </c:pt>
                <c:pt idx="30">
                  <c:v>178.5582531708219</c:v>
                </c:pt>
                <c:pt idx="31">
                  <c:v>179.27248618350518</c:v>
                </c:pt>
                <c:pt idx="32">
                  <c:v>179.98957612823915</c:v>
                </c:pt>
                <c:pt idx="33">
                  <c:v>180.70953443275215</c:v>
                </c:pt>
                <c:pt idx="34">
                  <c:v>181.43237257048315</c:v>
                </c:pt>
                <c:pt idx="35">
                  <c:v>182.15810206076509</c:v>
                </c:pt>
                <c:pt idx="36">
                  <c:v>200.47378961561071</c:v>
                </c:pt>
                <c:pt idx="37">
                  <c:v>231.45750172117801</c:v>
                </c:pt>
                <c:pt idx="38">
                  <c:v>232.38333172806273</c:v>
                </c:pt>
                <c:pt idx="39">
                  <c:v>233.31286505497496</c:v>
                </c:pt>
                <c:pt idx="40">
                  <c:v>234.2461165151949</c:v>
                </c:pt>
                <c:pt idx="41">
                  <c:v>235.18310098125568</c:v>
                </c:pt>
                <c:pt idx="42">
                  <c:v>236.12383338518072</c:v>
                </c:pt>
                <c:pt idx="43">
                  <c:v>237.06832871872143</c:v>
                </c:pt>
                <c:pt idx="44">
                  <c:v>238.01660203359631</c:v>
                </c:pt>
                <c:pt idx="45">
                  <c:v>238.9686684417307</c:v>
                </c:pt>
                <c:pt idx="46">
                  <c:v>239.92454311549756</c:v>
                </c:pt>
                <c:pt idx="47">
                  <c:v>240.88424128795958</c:v>
                </c:pt>
                <c:pt idx="48">
                  <c:v>241.84777825311141</c:v>
                </c:pt>
                <c:pt idx="49">
                  <c:v>254.73016011951859</c:v>
                </c:pt>
                <c:pt idx="50">
                  <c:v>304.85789390023081</c:v>
                </c:pt>
                <c:pt idx="51">
                  <c:v>306.0773254758318</c:v>
                </c:pt>
                <c:pt idx="52">
                  <c:v>307.3016347777351</c:v>
                </c:pt>
                <c:pt idx="53">
                  <c:v>308.53084131684602</c:v>
                </c:pt>
                <c:pt idx="54">
                  <c:v>309.76496468211343</c:v>
                </c:pt>
                <c:pt idx="55">
                  <c:v>311.0040245408419</c:v>
                </c:pt>
                <c:pt idx="56">
                  <c:v>312.24804063900524</c:v>
                </c:pt>
                <c:pt idx="57">
                  <c:v>313.49703280156126</c:v>
                </c:pt>
                <c:pt idx="58">
                  <c:v>314.75102093276752</c:v>
                </c:pt>
                <c:pt idx="59">
                  <c:v>316.01002501649862</c:v>
                </c:pt>
                <c:pt idx="60">
                  <c:v>317.27406511656454</c:v>
                </c:pt>
                <c:pt idx="61">
                  <c:v>318.54316137703086</c:v>
                </c:pt>
                <c:pt idx="62">
                  <c:v>319.81733402253894</c:v>
                </c:pt>
                <c:pt idx="63">
                  <c:v>321.09660335862918</c:v>
                </c:pt>
                <c:pt idx="64">
                  <c:v>322.38098977206369</c:v>
                </c:pt>
                <c:pt idx="65">
                  <c:v>323.67051373115191</c:v>
                </c:pt>
                <c:pt idx="66">
                  <c:v>463.5934485574636</c:v>
                </c:pt>
                <c:pt idx="67">
                  <c:v>465.44782235169345</c:v>
                </c:pt>
                <c:pt idx="68">
                  <c:v>467.30961364110021</c:v>
                </c:pt>
                <c:pt idx="69">
                  <c:v>469.17885209566464</c:v>
                </c:pt>
                <c:pt idx="70">
                  <c:v>471.05556750404725</c:v>
                </c:pt>
                <c:pt idx="71">
                  <c:v>472.93978977406346</c:v>
                </c:pt>
                <c:pt idx="72">
                  <c:v>474.8315489331597</c:v>
                </c:pt>
                <c:pt idx="73">
                  <c:v>476.73087512889236</c:v>
                </c:pt>
                <c:pt idx="74">
                  <c:v>478.63779862940794</c:v>
                </c:pt>
                <c:pt idx="75">
                  <c:v>480.55234982392557</c:v>
                </c:pt>
                <c:pt idx="76">
                  <c:v>482.47455922322126</c:v>
                </c:pt>
                <c:pt idx="77">
                  <c:v>484.40445746011414</c:v>
                </c:pt>
                <c:pt idx="78">
                  <c:v>486.34207528995461</c:v>
                </c:pt>
                <c:pt idx="79">
                  <c:v>488.28744359111442</c:v>
                </c:pt>
                <c:pt idx="80">
                  <c:v>490.24059336547884</c:v>
                </c:pt>
                <c:pt idx="81">
                  <c:v>492.20155573894078</c:v>
                </c:pt>
                <c:pt idx="82">
                  <c:v>494.17036196189656</c:v>
                </c:pt>
                <c:pt idx="83">
                  <c:v>496.14704340974413</c:v>
                </c:pt>
                <c:pt idx="84">
                  <c:v>498.13163158338313</c:v>
                </c:pt>
                <c:pt idx="85">
                  <c:v>500.12415810971663</c:v>
                </c:pt>
                <c:pt idx="86">
                  <c:v>502.12465474215549</c:v>
                </c:pt>
                <c:pt idx="87">
                  <c:v>504.13315336112413</c:v>
                </c:pt>
                <c:pt idx="88">
                  <c:v>506.14968597456863</c:v>
                </c:pt>
                <c:pt idx="89">
                  <c:v>508.17428471846688</c:v>
                </c:pt>
                <c:pt idx="90">
                  <c:v>510.20698185734079</c:v>
                </c:pt>
                <c:pt idx="91">
                  <c:v>512.24780978477008</c:v>
                </c:pt>
                <c:pt idx="92">
                  <c:v>514.29680102390921</c:v>
                </c:pt>
                <c:pt idx="93">
                  <c:v>516.35398822800482</c:v>
                </c:pt>
                <c:pt idx="94">
                  <c:v>518.4194041809169</c:v>
                </c:pt>
                <c:pt idx="95">
                  <c:v>520.49308179764057</c:v>
                </c:pt>
                <c:pt idx="96">
                  <c:v>522.57505412483113</c:v>
                </c:pt>
              </c:numCache>
            </c:numRef>
          </c:yVal>
          <c:smooth val="1"/>
        </c:ser>
        <c:dLbls>
          <c:showLegendKey val="0"/>
          <c:showVal val="0"/>
          <c:showCatName val="0"/>
          <c:showSerName val="0"/>
          <c:showPercent val="0"/>
          <c:showBubbleSize val="0"/>
        </c:dLbls>
        <c:axId val="147220736"/>
        <c:axId val="147234816"/>
      </c:scatterChart>
      <c:valAx>
        <c:axId val="147220736"/>
        <c:scaling>
          <c:orientation val="minMax"/>
          <c:max val="360"/>
        </c:scaling>
        <c:delete val="0"/>
        <c:axPos val="b"/>
        <c:numFmt formatCode="#,##0" sourceLinked="0"/>
        <c:majorTickMark val="out"/>
        <c:minorTickMark val="none"/>
        <c:tickLblPos val="nextTo"/>
        <c:crossAx val="147234816"/>
        <c:crosses val="autoZero"/>
        <c:crossBetween val="midCat"/>
        <c:majorUnit val="120"/>
      </c:valAx>
      <c:valAx>
        <c:axId val="147234816"/>
        <c:scaling>
          <c:orientation val="minMax"/>
        </c:scaling>
        <c:delete val="0"/>
        <c:axPos val="l"/>
        <c:majorGridlines/>
        <c:numFmt formatCode="_(&quot;€&quot;* #,##0.00_);_(&quot;€&quot;* \(#,##0.00\);_(&quot;€&quot;* &quot;-&quot;??_);_(@_)" sourceLinked="1"/>
        <c:majorTickMark val="out"/>
        <c:minorTickMark val="none"/>
        <c:tickLblPos val="nextTo"/>
        <c:crossAx val="147220736"/>
        <c:crosses val="autoZero"/>
        <c:crossBetween val="midCat"/>
      </c:valAx>
    </c:plotArea>
    <c:legend>
      <c:legendPos val="r"/>
      <c:layout>
        <c:manualLayout>
          <c:xMode val="edge"/>
          <c:yMode val="edge"/>
          <c:x val="0.69875218649105197"/>
          <c:y val="0.33492236907077649"/>
          <c:w val="0.29871014511866495"/>
          <c:h val="0.36217094969989722"/>
        </c:manualLayout>
      </c:layout>
      <c:overlay val="0"/>
    </c:legend>
    <c:plotVisOnly val="1"/>
    <c:dispBlanksAs val="gap"/>
    <c:showDLblsOverMax val="0"/>
  </c:chart>
  <c:spPr>
    <a:noFill/>
    <a:ln>
      <a:noFill/>
      <a:prstDash val="lgDash"/>
    </a:ln>
  </c:spPr>
  <c:printSettings>
    <c:headerFooter/>
    <c:pageMargins b="0.78740157499999996" l="0.7" r="0.7" t="0.78740157499999996" header="0.3" footer="0.3"/>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de-DE"/>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0.11093778195293376"/>
          <c:y val="0.13010425780110821"/>
          <c:w val="0.56986134332179572"/>
          <c:h val="0.7168788276465442"/>
        </c:manualLayout>
      </c:layout>
      <c:scatterChart>
        <c:scatterStyle val="smoothMarker"/>
        <c:varyColors val="0"/>
        <c:ser>
          <c:idx val="0"/>
          <c:order val="0"/>
          <c:tx>
            <c:strRef>
              <c:f>'Aufgabe 1.13'!$D$17:$D$18</c:f>
              <c:strCache>
                <c:ptCount val="1"/>
                <c:pt idx="0">
                  <c:v>Barwert Geschenk-Alt.1</c:v>
                </c:pt>
              </c:strCache>
            </c:strRef>
          </c:tx>
          <c:spPr>
            <a:ln>
              <a:solidFill>
                <a:schemeClr val="tx1"/>
              </a:solidFill>
              <a:prstDash val="dash"/>
            </a:ln>
          </c:spPr>
          <c:marker>
            <c:symbol val="none"/>
          </c:marker>
          <c:xVal>
            <c:numRef>
              <c:f>'Aufgabe 1.13'!$C$19:$C$22</c:f>
              <c:numCache>
                <c:formatCode>0%</c:formatCode>
                <c:ptCount val="4"/>
                <c:pt idx="0">
                  <c:v>0</c:v>
                </c:pt>
                <c:pt idx="1">
                  <c:v>0.06</c:v>
                </c:pt>
                <c:pt idx="2">
                  <c:v>0.08</c:v>
                </c:pt>
                <c:pt idx="3">
                  <c:v>0.1</c:v>
                </c:pt>
              </c:numCache>
            </c:numRef>
          </c:xVal>
          <c:yVal>
            <c:numRef>
              <c:f>'Aufgabe 1.13'!$D$19:$D$22</c:f>
              <c:numCache>
                <c:formatCode>_("€"* #,##0.00_);_("€"* \(#,##0.00\);_("€"* "-"??_);_(@_)</c:formatCode>
                <c:ptCount val="4"/>
                <c:pt idx="0">
                  <c:v>600</c:v>
                </c:pt>
                <c:pt idx="1">
                  <c:v>555.67817728729074</c:v>
                </c:pt>
                <c:pt idx="2">
                  <c:v>542.38683127572017</c:v>
                </c:pt>
                <c:pt idx="3">
                  <c:v>529.75206611570241</c:v>
                </c:pt>
              </c:numCache>
            </c:numRef>
          </c:yVal>
          <c:smooth val="1"/>
        </c:ser>
        <c:ser>
          <c:idx val="1"/>
          <c:order val="1"/>
          <c:tx>
            <c:strRef>
              <c:f>'Aufgabe 1.13'!$E$17:$E$18</c:f>
              <c:strCache>
                <c:ptCount val="1"/>
                <c:pt idx="0">
                  <c:v>Barwert Geschenk-Alt.2</c:v>
                </c:pt>
              </c:strCache>
            </c:strRef>
          </c:tx>
          <c:spPr>
            <a:ln>
              <a:solidFill>
                <a:schemeClr val="tx1"/>
              </a:solidFill>
            </a:ln>
          </c:spPr>
          <c:marker>
            <c:symbol val="none"/>
          </c:marker>
          <c:xVal>
            <c:numRef>
              <c:f>'Aufgabe 1.13'!$C$19:$C$22</c:f>
              <c:numCache>
                <c:formatCode>0%</c:formatCode>
                <c:ptCount val="4"/>
                <c:pt idx="0">
                  <c:v>0</c:v>
                </c:pt>
                <c:pt idx="1">
                  <c:v>0.06</c:v>
                </c:pt>
                <c:pt idx="2">
                  <c:v>0.08</c:v>
                </c:pt>
                <c:pt idx="3">
                  <c:v>0.1</c:v>
                </c:pt>
              </c:numCache>
            </c:numRef>
          </c:xVal>
          <c:yVal>
            <c:numRef>
              <c:f>'Aufgabe 1.13'!$E$19:$E$22</c:f>
              <c:numCache>
                <c:formatCode>_("€"* #,##0.00_);_("€"* \(#,##0.00\);_("€"* "-"??_);_(@_)</c:formatCode>
                <c:ptCount val="4"/>
                <c:pt idx="0">
                  <c:v>630</c:v>
                </c:pt>
                <c:pt idx="1">
                  <c:v>560.6977572089711</c:v>
                </c:pt>
                <c:pt idx="2">
                  <c:v>540.12345679012344</c:v>
                </c:pt>
                <c:pt idx="3">
                  <c:v>520.66115702479328</c:v>
                </c:pt>
              </c:numCache>
            </c:numRef>
          </c:yVal>
          <c:smooth val="1"/>
        </c:ser>
        <c:dLbls>
          <c:showLegendKey val="0"/>
          <c:showVal val="0"/>
          <c:showCatName val="0"/>
          <c:showSerName val="0"/>
          <c:showPercent val="0"/>
          <c:showBubbleSize val="0"/>
        </c:dLbls>
        <c:axId val="146371712"/>
        <c:axId val="146373248"/>
      </c:scatterChart>
      <c:valAx>
        <c:axId val="146371712"/>
        <c:scaling>
          <c:orientation val="minMax"/>
          <c:max val="0.12000000000000001"/>
        </c:scaling>
        <c:delete val="0"/>
        <c:axPos val="b"/>
        <c:numFmt formatCode="0%" sourceLinked="1"/>
        <c:majorTickMark val="out"/>
        <c:minorTickMark val="none"/>
        <c:tickLblPos val="nextTo"/>
        <c:crossAx val="146373248"/>
        <c:crosses val="autoZero"/>
        <c:crossBetween val="midCat"/>
        <c:majorUnit val="2.0000000000000004E-2"/>
      </c:valAx>
      <c:valAx>
        <c:axId val="146373248"/>
        <c:scaling>
          <c:orientation val="minMax"/>
          <c:max val="650"/>
          <c:min val="500"/>
        </c:scaling>
        <c:delete val="0"/>
        <c:axPos val="l"/>
        <c:majorGridlines/>
        <c:numFmt formatCode="_(&quot;€&quot;* #,##0.00_);_(&quot;€&quot;* \(#,##0.00\);_(&quot;€&quot;* &quot;-&quot;??_);_(@_)" sourceLinked="1"/>
        <c:majorTickMark val="out"/>
        <c:minorTickMark val="none"/>
        <c:tickLblPos val="nextTo"/>
        <c:crossAx val="146371712"/>
        <c:crosses val="autoZero"/>
        <c:crossBetween val="midCat"/>
      </c:valAx>
    </c:plotArea>
    <c:legend>
      <c:legendPos val="r"/>
      <c:legendEntry>
        <c:idx val="0"/>
        <c:txPr>
          <a:bodyPr/>
          <a:lstStyle/>
          <a:p>
            <a:pPr>
              <a:defRPr sz="1000"/>
            </a:pPr>
            <a:endParaRPr lang="de-DE"/>
          </a:p>
        </c:txPr>
      </c:legendEntry>
      <c:layout>
        <c:manualLayout>
          <c:xMode val="edge"/>
          <c:yMode val="edge"/>
          <c:x val="0.70152692718422294"/>
          <c:y val="0.53626932050160392"/>
          <c:w val="0.25624502829934925"/>
          <c:h val="0.35246755613881603"/>
        </c:manualLayout>
      </c:layout>
      <c:overlay val="0"/>
    </c:legend>
    <c:plotVisOnly val="1"/>
    <c:dispBlanksAs val="gap"/>
    <c:showDLblsOverMax val="0"/>
  </c:chart>
  <c:printSettings>
    <c:headerFooter/>
    <c:pageMargins b="0.78740157499999996" l="0.7" r="0.7" t="0.78740157499999996" header="0.3" footer="0.3"/>
    <c:pageSetup/>
  </c:printSettings>
  <c:userShapes r:id="rId1"/>
</c:chartSpace>
</file>

<file path=xl/drawings/_rels/drawing1.xml.rels><?xml version="1.0" encoding="UTF-8" standalone="yes"?>
<Relationships xmlns="http://schemas.openxmlformats.org/package/2006/relationships"><Relationship Id="rId2" Type="http://schemas.openxmlformats.org/officeDocument/2006/relationships/chart" Target="../charts/chart2.xml"/><Relationship Id="rId1" Type="http://schemas.openxmlformats.org/officeDocument/2006/relationships/chart" Target="../charts/chart1.xml"/></Relationships>
</file>

<file path=xl/drawings/_rels/drawing12.xml.rels><?xml version="1.0" encoding="UTF-8" standalone="yes"?>
<Relationships xmlns="http://schemas.openxmlformats.org/package/2006/relationships"><Relationship Id="rId1" Type="http://schemas.openxmlformats.org/officeDocument/2006/relationships/chart" Target="../charts/chart7.xml"/></Relationships>
</file>

<file path=xl/drawings/_rels/drawing4.xml.rels><?xml version="1.0" encoding="UTF-8" standalone="yes"?>
<Relationships xmlns="http://schemas.openxmlformats.org/package/2006/relationships"><Relationship Id="rId1" Type="http://schemas.openxmlformats.org/officeDocument/2006/relationships/chart" Target="../charts/chart3.xml"/></Relationships>
</file>

<file path=xl/drawings/_rels/drawing6.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2" Type="http://schemas.openxmlformats.org/officeDocument/2006/relationships/chart" Target="../charts/chart6.xml"/><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xdr:from>
      <xdr:col>0</xdr:col>
      <xdr:colOff>2986087</xdr:colOff>
      <xdr:row>2</xdr:row>
      <xdr:rowOff>28575</xdr:rowOff>
    </xdr:from>
    <xdr:to>
      <xdr:col>1</xdr:col>
      <xdr:colOff>490537</xdr:colOff>
      <xdr:row>17</xdr:row>
      <xdr:rowOff>38100</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0</xdr:col>
      <xdr:colOff>2886075</xdr:colOff>
      <xdr:row>19</xdr:row>
      <xdr:rowOff>114300</xdr:rowOff>
    </xdr:from>
    <xdr:to>
      <xdr:col>1</xdr:col>
      <xdr:colOff>390525</xdr:colOff>
      <xdr:row>33</xdr:row>
      <xdr:rowOff>180975</xdr:rowOff>
    </xdr:to>
    <xdr:graphicFrame macro="">
      <xdr:nvGraphicFramePr>
        <xdr:cNvPr id="7" name="Diagramm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0.36372</cdr:x>
      <cdr:y>0.91141</cdr:y>
    </cdr:from>
    <cdr:to>
      <cdr:x>0.75608</cdr:x>
      <cdr:y>0.97916</cdr:y>
    </cdr:to>
    <cdr:sp macro="" textlink="">
      <cdr:nvSpPr>
        <cdr:cNvPr id="2" name="Textfeld 1"/>
        <cdr:cNvSpPr txBox="1"/>
      </cdr:nvSpPr>
      <cdr:spPr>
        <a:xfrm xmlns:a="http://schemas.openxmlformats.org/drawingml/2006/main">
          <a:off x="1662908" y="2776538"/>
          <a:ext cx="1793875" cy="206375"/>
        </a:xfrm>
        <a:prstGeom xmlns:a="http://schemas.openxmlformats.org/drawingml/2006/main" prst="rect">
          <a:avLst/>
        </a:prstGeom>
      </cdr:spPr>
      <cdr:txBody>
        <a:bodyPr xmlns:a="http://schemas.openxmlformats.org/drawingml/2006/main" vertOverflow="clip" wrap="square" rtlCol="0" anchor="t"/>
        <a:lstStyle xmlns:a="http://schemas.openxmlformats.org/drawingml/2006/main"/>
        <a:p xmlns:a="http://schemas.openxmlformats.org/drawingml/2006/main">
          <a:pPr algn="ctr"/>
          <a:r>
            <a:rPr lang="de-DE" sz="1100"/>
            <a:t>Monate</a:t>
          </a:r>
        </a:p>
      </cdr:txBody>
    </cdr:sp>
  </cdr:relSizeAnchor>
</c:userShapes>
</file>

<file path=xl/drawings/drawing11.xml><?xml version="1.0" encoding="utf-8"?>
<c:userShapes xmlns:c="http://schemas.openxmlformats.org/drawingml/2006/chart">
  <cdr:relSizeAnchor xmlns:cdr="http://schemas.openxmlformats.org/drawingml/2006/chartDrawing">
    <cdr:from>
      <cdr:x>0.26233</cdr:x>
      <cdr:y>0.93497</cdr:y>
    </cdr:from>
    <cdr:to>
      <cdr:x>0.62078</cdr:x>
      <cdr:y>1</cdr:y>
    </cdr:to>
    <cdr:sp macro="" textlink="">
      <cdr:nvSpPr>
        <cdr:cNvPr id="2" name="Textfeld 1"/>
        <cdr:cNvSpPr txBox="1"/>
      </cdr:nvSpPr>
      <cdr:spPr>
        <a:xfrm xmlns:a="http://schemas.openxmlformats.org/drawingml/2006/main">
          <a:off x="1312863" y="2967038"/>
          <a:ext cx="1793875" cy="20637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a:t>Monate</a:t>
          </a:r>
        </a:p>
      </cdr:txBody>
    </cdr:sp>
  </cdr:relSizeAnchor>
  <cdr:relSizeAnchor xmlns:cdr="http://schemas.openxmlformats.org/drawingml/2006/chartDrawing">
    <cdr:from>
      <cdr:x>0.09596</cdr:x>
      <cdr:y>0.03602</cdr:y>
    </cdr:from>
    <cdr:to>
      <cdr:x>0.80333</cdr:x>
      <cdr:y>0.10105</cdr:y>
    </cdr:to>
    <cdr:sp macro="" textlink="">
      <cdr:nvSpPr>
        <cdr:cNvPr id="3" name="Textfeld 1"/>
        <cdr:cNvSpPr txBox="1"/>
      </cdr:nvSpPr>
      <cdr:spPr>
        <a:xfrm xmlns:a="http://schemas.openxmlformats.org/drawingml/2006/main">
          <a:off x="480220" y="114300"/>
          <a:ext cx="3540124" cy="206375"/>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200"/>
            <a:t>Anteil von Zins u. Tilgung in der Annuität über die Zeit</a:t>
          </a:r>
        </a:p>
      </cdr:txBody>
    </cdr:sp>
  </cdr:relSizeAnchor>
</c:userShapes>
</file>

<file path=xl/drawings/drawing12.xml><?xml version="1.0" encoding="utf-8"?>
<xdr:wsDr xmlns:xdr="http://schemas.openxmlformats.org/drawingml/2006/spreadsheetDrawing" xmlns:a="http://schemas.openxmlformats.org/drawingml/2006/main">
  <xdr:twoCellAnchor>
    <xdr:from>
      <xdr:col>1</xdr:col>
      <xdr:colOff>179460</xdr:colOff>
      <xdr:row>33</xdr:row>
      <xdr:rowOff>50223</xdr:rowOff>
    </xdr:from>
    <xdr:to>
      <xdr:col>7</xdr:col>
      <xdr:colOff>453304</xdr:colOff>
      <xdr:row>47</xdr:row>
      <xdr:rowOff>126423</xdr:rowOff>
    </xdr:to>
    <xdr:graphicFrame macro="">
      <xdr:nvGraphicFramePr>
        <xdr:cNvPr id="2" name="Diagramm 1"/>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13.xml><?xml version="1.0" encoding="utf-8"?>
<c:userShapes xmlns:c="http://schemas.openxmlformats.org/drawingml/2006/chart">
  <cdr:relSizeAnchor xmlns:cdr="http://schemas.openxmlformats.org/drawingml/2006/chartDrawing">
    <cdr:from>
      <cdr:x>0.18035</cdr:x>
      <cdr:y>0.02431</cdr:y>
    </cdr:from>
    <cdr:to>
      <cdr:x>0.5628</cdr:x>
      <cdr:y>0.10938</cdr:y>
    </cdr:to>
    <cdr:sp macro="" textlink="">
      <cdr:nvSpPr>
        <cdr:cNvPr id="2" name="Textfeld 1"/>
        <cdr:cNvSpPr txBox="1"/>
      </cdr:nvSpPr>
      <cdr:spPr>
        <a:xfrm xmlns:a="http://schemas.openxmlformats.org/drawingml/2006/main">
          <a:off x="1145381" y="66676"/>
          <a:ext cx="2428875" cy="233362"/>
        </a:xfrm>
        <a:prstGeom xmlns:a="http://schemas.openxmlformats.org/drawingml/2006/main" prst="rect">
          <a:avLst/>
        </a:prstGeom>
      </cdr:spPr>
      <cdr:txBody>
        <a:bodyPr xmlns:a="http://schemas.openxmlformats.org/drawingml/2006/main" vertOverflow="clip" wrap="none" rtlCol="0" anchor="ctr"/>
        <a:lstStyle xmlns:a="http://schemas.openxmlformats.org/drawingml/2006/main"/>
        <a:p xmlns:a="http://schemas.openxmlformats.org/drawingml/2006/main">
          <a:pPr algn="ctr"/>
          <a:r>
            <a:rPr lang="de-DE" sz="1100"/>
            <a:t>Barwerte der Geschenkalternativen</a:t>
          </a:r>
        </a:p>
      </cdr:txBody>
    </cdr:sp>
  </cdr:relSizeAnchor>
  <cdr:relSizeAnchor xmlns:cdr="http://schemas.openxmlformats.org/drawingml/2006/chartDrawing">
    <cdr:from>
      <cdr:x>0.32671</cdr:x>
      <cdr:y>0.93229</cdr:y>
    </cdr:from>
    <cdr:to>
      <cdr:x>0.46232</cdr:x>
      <cdr:y>1</cdr:y>
    </cdr:to>
    <cdr:sp macro="" textlink="">
      <cdr:nvSpPr>
        <cdr:cNvPr id="3" name="Textfeld 1"/>
        <cdr:cNvSpPr txBox="1"/>
      </cdr:nvSpPr>
      <cdr:spPr>
        <a:xfrm xmlns:a="http://schemas.openxmlformats.org/drawingml/2006/main">
          <a:off x="2074863" y="2557462"/>
          <a:ext cx="861219" cy="185737"/>
        </a:xfrm>
        <a:prstGeom xmlns:a="http://schemas.openxmlformats.org/drawingml/2006/main" prst="rect">
          <a:avLst/>
        </a:prstGeom>
      </cdr:spPr>
      <cdr:txBody>
        <a:bodyPr xmlns:a="http://schemas.openxmlformats.org/drawingml/2006/main" wrap="none" rtlCol="0" anchor="ctr"/>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a:t>Zinsen</a:t>
          </a:r>
        </a:p>
      </cdr:txBody>
    </cdr:sp>
  </cdr:relSizeAnchor>
</c:userShapes>
</file>

<file path=xl/drawings/drawing2.xml><?xml version="1.0" encoding="utf-8"?>
<c:userShapes xmlns:c="http://schemas.openxmlformats.org/drawingml/2006/chart">
  <cdr:relSizeAnchor xmlns:cdr="http://schemas.openxmlformats.org/drawingml/2006/chartDrawing">
    <cdr:from>
      <cdr:x>0.18958</cdr:x>
      <cdr:y>0.29368</cdr:y>
    </cdr:from>
    <cdr:to>
      <cdr:x>0.40868</cdr:x>
      <cdr:y>0.39091</cdr:y>
    </cdr:to>
    <cdr:sp macro="" textlink="">
      <cdr:nvSpPr>
        <cdr:cNvPr id="3" name="Textfeld 1"/>
        <cdr:cNvSpPr txBox="1"/>
      </cdr:nvSpPr>
      <cdr:spPr>
        <a:xfrm xmlns:a="http://schemas.openxmlformats.org/drawingml/2006/main">
          <a:off x="866755" y="789759"/>
          <a:ext cx="1001725" cy="26147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b="0" i="1"/>
            <a:t>  t = -1        t =</a:t>
          </a:r>
          <a:r>
            <a:rPr lang="de-DE" sz="1000" b="0" i="1" baseline="0"/>
            <a:t> 0</a:t>
          </a:r>
          <a:endParaRPr lang="de-DE" sz="1000" b="0" i="1"/>
        </a:p>
      </cdr:txBody>
    </cdr:sp>
  </cdr:relSizeAnchor>
  <cdr:relSizeAnchor xmlns:cdr="http://schemas.openxmlformats.org/drawingml/2006/chartDrawing">
    <cdr:from>
      <cdr:x>0.18819</cdr:x>
      <cdr:y>0.37963</cdr:y>
    </cdr:from>
    <cdr:to>
      <cdr:x>0.40729</cdr:x>
      <cdr:y>0.47685</cdr:y>
    </cdr:to>
    <cdr:sp macro="" textlink="">
      <cdr:nvSpPr>
        <cdr:cNvPr id="5" name="Textfeld 1"/>
        <cdr:cNvSpPr txBox="1"/>
      </cdr:nvSpPr>
      <cdr:spPr>
        <a:xfrm xmlns:a="http://schemas.openxmlformats.org/drawingml/2006/main">
          <a:off x="860425" y="1041400"/>
          <a:ext cx="1001713"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1050" b="1" i="1"/>
        </a:p>
      </cdr:txBody>
    </cdr:sp>
  </cdr:relSizeAnchor>
  <cdr:relSizeAnchor xmlns:cdr="http://schemas.openxmlformats.org/drawingml/2006/chartDrawing">
    <cdr:from>
      <cdr:x>0.18819</cdr:x>
      <cdr:y>0.37963</cdr:y>
    </cdr:from>
    <cdr:to>
      <cdr:x>0.40729</cdr:x>
      <cdr:y>0.47685</cdr:y>
    </cdr:to>
    <cdr:sp macro="" textlink="">
      <cdr:nvSpPr>
        <cdr:cNvPr id="7" name="Textfeld 1"/>
        <cdr:cNvSpPr txBox="1"/>
      </cdr:nvSpPr>
      <cdr:spPr>
        <a:xfrm xmlns:a="http://schemas.openxmlformats.org/drawingml/2006/main">
          <a:off x="860425" y="1041400"/>
          <a:ext cx="1001713"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1050" b="1" i="1"/>
        </a:p>
      </cdr:txBody>
    </cdr:sp>
  </cdr:relSizeAnchor>
  <cdr:relSizeAnchor xmlns:cdr="http://schemas.openxmlformats.org/drawingml/2006/chartDrawing">
    <cdr:from>
      <cdr:x>0.41493</cdr:x>
      <cdr:y>0.38415</cdr:y>
    </cdr:from>
    <cdr:to>
      <cdr:x>0.51729</cdr:x>
      <cdr:y>0.4829</cdr:y>
    </cdr:to>
    <cdr:sp macro="" textlink="">
      <cdr:nvSpPr>
        <cdr:cNvPr id="9" name="Textfeld 1"/>
        <cdr:cNvSpPr txBox="1"/>
      </cdr:nvSpPr>
      <cdr:spPr>
        <a:xfrm xmlns:a="http://schemas.openxmlformats.org/drawingml/2006/main">
          <a:off x="1897053" y="1540446"/>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a:t>t = 1 </a:t>
          </a:r>
        </a:p>
      </cdr:txBody>
    </cdr:sp>
  </cdr:relSizeAnchor>
  <cdr:relSizeAnchor xmlns:cdr="http://schemas.openxmlformats.org/drawingml/2006/chartDrawing">
    <cdr:from>
      <cdr:x>0.86319</cdr:x>
      <cdr:y>0.3844</cdr:y>
    </cdr:from>
    <cdr:to>
      <cdr:x>0.96556</cdr:x>
      <cdr:y>0.48315</cdr:y>
    </cdr:to>
    <cdr:sp macro="" textlink="">
      <cdr:nvSpPr>
        <cdr:cNvPr id="6" name="Textfeld 1"/>
        <cdr:cNvSpPr txBox="1"/>
      </cdr:nvSpPr>
      <cdr:spPr>
        <a:xfrm xmlns:a="http://schemas.openxmlformats.org/drawingml/2006/main">
          <a:off x="3946526" y="1541461"/>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b="0" i="1" baseline="0">
              <a:effectLst/>
              <a:latin typeface="+mn-lt"/>
              <a:ea typeface="+mn-ea"/>
              <a:cs typeface="+mn-cs"/>
            </a:rPr>
            <a:t>t = 5</a:t>
          </a:r>
          <a:endParaRPr lang="de-DE" sz="1000" b="0" i="1"/>
        </a:p>
      </cdr:txBody>
    </cdr:sp>
  </cdr:relSizeAnchor>
  <cdr:relSizeAnchor xmlns:cdr="http://schemas.openxmlformats.org/drawingml/2006/chartDrawing">
    <cdr:from>
      <cdr:x>0.75174</cdr:x>
      <cdr:y>0.38321</cdr:y>
    </cdr:from>
    <cdr:to>
      <cdr:x>0.8541</cdr:x>
      <cdr:y>0.48197</cdr:y>
    </cdr:to>
    <cdr:sp macro="" textlink="">
      <cdr:nvSpPr>
        <cdr:cNvPr id="8" name="Textfeld 1"/>
        <cdr:cNvSpPr txBox="1"/>
      </cdr:nvSpPr>
      <cdr:spPr>
        <a:xfrm xmlns:a="http://schemas.openxmlformats.org/drawingml/2006/main">
          <a:off x="3436937" y="1536700"/>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baseline="0"/>
            <a:t>t = 4</a:t>
          </a:r>
          <a:endParaRPr lang="de-DE" sz="1000" b="0" i="1"/>
        </a:p>
      </cdr:txBody>
    </cdr:sp>
  </cdr:relSizeAnchor>
  <cdr:relSizeAnchor xmlns:cdr="http://schemas.openxmlformats.org/drawingml/2006/chartDrawing">
    <cdr:from>
      <cdr:x>0.63924</cdr:x>
      <cdr:y>0.38321</cdr:y>
    </cdr:from>
    <cdr:to>
      <cdr:x>0.7416</cdr:x>
      <cdr:y>0.48197</cdr:y>
    </cdr:to>
    <cdr:sp macro="" textlink="">
      <cdr:nvSpPr>
        <cdr:cNvPr id="10" name="Textfeld 1"/>
        <cdr:cNvSpPr txBox="1"/>
      </cdr:nvSpPr>
      <cdr:spPr>
        <a:xfrm xmlns:a="http://schemas.openxmlformats.org/drawingml/2006/main">
          <a:off x="2922588" y="1536700"/>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baseline="0"/>
            <a:t>t = 3</a:t>
          </a:r>
          <a:endParaRPr lang="de-DE" sz="1000" b="0" i="1"/>
        </a:p>
      </cdr:txBody>
    </cdr:sp>
  </cdr:relSizeAnchor>
  <cdr:relSizeAnchor xmlns:cdr="http://schemas.openxmlformats.org/drawingml/2006/chartDrawing">
    <cdr:from>
      <cdr:x>0.52882</cdr:x>
      <cdr:y>0.38321</cdr:y>
    </cdr:from>
    <cdr:to>
      <cdr:x>0.63118</cdr:x>
      <cdr:y>0.48197</cdr:y>
    </cdr:to>
    <cdr:sp macro="" textlink="">
      <cdr:nvSpPr>
        <cdr:cNvPr id="11" name="Textfeld 1"/>
        <cdr:cNvSpPr txBox="1"/>
      </cdr:nvSpPr>
      <cdr:spPr>
        <a:xfrm xmlns:a="http://schemas.openxmlformats.org/drawingml/2006/main">
          <a:off x="2417762" y="1536700"/>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baseline="0"/>
            <a:t>t = 2</a:t>
          </a:r>
          <a:endParaRPr lang="de-DE" sz="1000" b="0" i="1"/>
        </a:p>
      </cdr:txBody>
    </cdr:sp>
  </cdr:relSizeAnchor>
</c:userShapes>
</file>

<file path=xl/drawings/drawing3.xml><?xml version="1.0" encoding="utf-8"?>
<c:userShapes xmlns:c="http://schemas.openxmlformats.org/drawingml/2006/chart">
  <cdr:relSizeAnchor xmlns:cdr="http://schemas.openxmlformats.org/drawingml/2006/chartDrawing">
    <cdr:from>
      <cdr:x>0.18749</cdr:x>
      <cdr:y>0.28909</cdr:y>
    </cdr:from>
    <cdr:to>
      <cdr:x>0.40659</cdr:x>
      <cdr:y>0.38632</cdr:y>
    </cdr:to>
    <cdr:sp macro="" textlink="">
      <cdr:nvSpPr>
        <cdr:cNvPr id="3" name="Textfeld 1"/>
        <cdr:cNvSpPr txBox="1"/>
      </cdr:nvSpPr>
      <cdr:spPr>
        <a:xfrm xmlns:a="http://schemas.openxmlformats.org/drawingml/2006/main">
          <a:off x="857214" y="766422"/>
          <a:ext cx="1001726" cy="257769"/>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000" b="0" i="1"/>
            <a:t>  t = -1        t =</a:t>
          </a:r>
          <a:r>
            <a:rPr lang="de-DE" sz="1000" b="0" i="1" baseline="0"/>
            <a:t> 0</a:t>
          </a:r>
          <a:endParaRPr lang="de-DE" sz="1000" b="0" i="1"/>
        </a:p>
      </cdr:txBody>
    </cdr:sp>
  </cdr:relSizeAnchor>
  <cdr:relSizeAnchor xmlns:cdr="http://schemas.openxmlformats.org/drawingml/2006/chartDrawing">
    <cdr:from>
      <cdr:x>0.41528</cdr:x>
      <cdr:y>0.39035</cdr:y>
    </cdr:from>
    <cdr:to>
      <cdr:x>0.51765</cdr:x>
      <cdr:y>0.54208</cdr:y>
    </cdr:to>
    <cdr:sp macro="" textlink="">
      <cdr:nvSpPr>
        <cdr:cNvPr id="4" name="Textfeld 1"/>
        <cdr:cNvSpPr txBox="1"/>
      </cdr:nvSpPr>
      <cdr:spPr>
        <a:xfrm xmlns:a="http://schemas.openxmlformats.org/drawingml/2006/main">
          <a:off x="1898683" y="1018742"/>
          <a:ext cx="468000" cy="396000"/>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pPr algn="ctr"/>
          <a:r>
            <a:rPr lang="de-DE" sz="1000" b="0" i="1"/>
            <a:t>t = 1</a:t>
          </a:r>
        </a:p>
      </cdr:txBody>
    </cdr:sp>
  </cdr:relSizeAnchor>
  <cdr:relSizeAnchor xmlns:cdr="http://schemas.openxmlformats.org/drawingml/2006/chartDrawing">
    <cdr:from>
      <cdr:x>0.18819</cdr:x>
      <cdr:y>0.37963</cdr:y>
    </cdr:from>
    <cdr:to>
      <cdr:x>0.40729</cdr:x>
      <cdr:y>0.47685</cdr:y>
    </cdr:to>
    <cdr:sp macro="" textlink="">
      <cdr:nvSpPr>
        <cdr:cNvPr id="5" name="Textfeld 1"/>
        <cdr:cNvSpPr txBox="1"/>
      </cdr:nvSpPr>
      <cdr:spPr>
        <a:xfrm xmlns:a="http://schemas.openxmlformats.org/drawingml/2006/main">
          <a:off x="860425" y="1041400"/>
          <a:ext cx="1001713" cy="2667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endParaRPr lang="de-DE" sz="1050" b="1" i="1"/>
        </a:p>
      </cdr:txBody>
    </cdr:sp>
  </cdr:relSizeAnchor>
  <cdr:relSizeAnchor xmlns:cdr="http://schemas.openxmlformats.org/drawingml/2006/chartDrawing">
    <cdr:from>
      <cdr:x>0.52674</cdr:x>
      <cdr:y>0.38808</cdr:y>
    </cdr:from>
    <cdr:to>
      <cdr:x>0.6291</cdr:x>
      <cdr:y>0.53981</cdr:y>
    </cdr:to>
    <cdr:sp macro="" textlink="">
      <cdr:nvSpPr>
        <cdr:cNvPr id="6" name="Textfeld 1"/>
        <cdr:cNvSpPr txBox="1"/>
      </cdr:nvSpPr>
      <cdr:spPr>
        <a:xfrm xmlns:a="http://schemas.openxmlformats.org/drawingml/2006/main">
          <a:off x="2408237" y="1012825"/>
          <a:ext cx="468000" cy="396000"/>
        </a:xfrm>
        <a:prstGeom xmlns:a="http://schemas.openxmlformats.org/drawingml/2006/main" prst="rect">
          <a:avLst/>
        </a:prstGeom>
      </cdr:spPr>
      <cdr:txBody>
        <a:bodyPr xmlns:a="http://schemas.openxmlformats.org/drawingml/2006/main" wrap="square" rtlCol="0" anchor="t"/>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a:t>t =</a:t>
          </a:r>
          <a:r>
            <a:rPr lang="de-DE" sz="1000" b="0" i="1" baseline="0"/>
            <a:t> 2</a:t>
          </a:r>
          <a:endParaRPr lang="de-DE" sz="1000" b="0" i="1"/>
        </a:p>
      </cdr:txBody>
    </cdr:sp>
  </cdr:relSizeAnchor>
  <cdr:relSizeAnchor xmlns:cdr="http://schemas.openxmlformats.org/drawingml/2006/chartDrawing">
    <cdr:from>
      <cdr:x>0.64236</cdr:x>
      <cdr:y>0.38625</cdr:y>
    </cdr:from>
    <cdr:to>
      <cdr:x>0.74472</cdr:x>
      <cdr:y>0.53799</cdr:y>
    </cdr:to>
    <cdr:sp macro="" textlink="">
      <cdr:nvSpPr>
        <cdr:cNvPr id="7" name="Textfeld 1"/>
        <cdr:cNvSpPr txBox="1"/>
      </cdr:nvSpPr>
      <cdr:spPr>
        <a:xfrm xmlns:a="http://schemas.openxmlformats.org/drawingml/2006/main">
          <a:off x="2936875" y="1008062"/>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baseline="0"/>
            <a:t>t = 3</a:t>
          </a:r>
          <a:endParaRPr lang="de-DE" sz="1000" b="0" i="1"/>
        </a:p>
      </cdr:txBody>
    </cdr:sp>
  </cdr:relSizeAnchor>
  <cdr:relSizeAnchor xmlns:cdr="http://schemas.openxmlformats.org/drawingml/2006/chartDrawing">
    <cdr:from>
      <cdr:x>0.75486</cdr:x>
      <cdr:y>0.38808</cdr:y>
    </cdr:from>
    <cdr:to>
      <cdr:x>0.85722</cdr:x>
      <cdr:y>0.53981</cdr:y>
    </cdr:to>
    <cdr:sp macro="" textlink="">
      <cdr:nvSpPr>
        <cdr:cNvPr id="8" name="Textfeld 1"/>
        <cdr:cNvSpPr txBox="1"/>
      </cdr:nvSpPr>
      <cdr:spPr>
        <a:xfrm xmlns:a="http://schemas.openxmlformats.org/drawingml/2006/main">
          <a:off x="3451224" y="1012825"/>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000" b="0" i="1" baseline="0"/>
            <a:t>t = 4</a:t>
          </a:r>
          <a:endParaRPr lang="de-DE" sz="1000" b="0" i="1"/>
        </a:p>
      </cdr:txBody>
    </cdr:sp>
  </cdr:relSizeAnchor>
  <cdr:relSizeAnchor xmlns:cdr="http://schemas.openxmlformats.org/drawingml/2006/chartDrawing">
    <cdr:from>
      <cdr:x>0.86736</cdr:x>
      <cdr:y>0.38625</cdr:y>
    </cdr:from>
    <cdr:to>
      <cdr:x>0.96972</cdr:x>
      <cdr:y>0.53799</cdr:y>
    </cdr:to>
    <cdr:sp macro="" textlink="">
      <cdr:nvSpPr>
        <cdr:cNvPr id="9" name="Textfeld 1"/>
        <cdr:cNvSpPr txBox="1"/>
      </cdr:nvSpPr>
      <cdr:spPr>
        <a:xfrm xmlns:a="http://schemas.openxmlformats.org/drawingml/2006/main">
          <a:off x="3965575" y="1008062"/>
          <a:ext cx="468000" cy="396000"/>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pPr algn="ctr"/>
          <a:r>
            <a:rPr lang="de-DE" sz="1100" b="0" i="1" baseline="0">
              <a:effectLst/>
              <a:latin typeface="+mn-lt"/>
              <a:ea typeface="+mn-ea"/>
              <a:cs typeface="+mn-cs"/>
            </a:rPr>
            <a:t>t = 5</a:t>
          </a:r>
          <a:endParaRPr lang="de-DE" sz="1000" b="0" i="1"/>
        </a:p>
      </cdr:txBody>
    </cdr:sp>
  </cdr:relSizeAnchor>
</c:userShapes>
</file>

<file path=xl/drawings/drawing4.xml><?xml version="1.0" encoding="utf-8"?>
<xdr:wsDr xmlns:xdr="http://schemas.openxmlformats.org/drawingml/2006/spreadsheetDrawing" xmlns:a="http://schemas.openxmlformats.org/drawingml/2006/main">
  <xdr:oneCellAnchor>
    <xdr:from>
      <xdr:col>0</xdr:col>
      <xdr:colOff>0</xdr:colOff>
      <xdr:row>3</xdr:row>
      <xdr:rowOff>133097</xdr:rowOff>
    </xdr:from>
    <xdr:ext cx="492851" cy="361953"/>
    <xdr:sp macro="" textlink="">
      <xdr:nvSpPr>
        <xdr:cNvPr id="2" name="Textfeld 1"/>
        <xdr:cNvSpPr txBox="1"/>
      </xdr:nvSpPr>
      <xdr:spPr>
        <a:xfrm>
          <a:off x="237157" y="704597"/>
          <a:ext cx="492851" cy="36195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de-DE" sz="1200"/>
            <a:t>(1 + 0,12)</a:t>
          </a:r>
          <a:r>
            <a:rPr lang="de-DE" sz="1200" baseline="30000"/>
            <a:t>n</a:t>
          </a:r>
        </a:p>
      </xdr:txBody>
    </xdr:sp>
    <xdr:clientData/>
  </xdr:oneCellAnchor>
  <xdr:twoCellAnchor>
    <xdr:from>
      <xdr:col>0</xdr:col>
      <xdr:colOff>111240</xdr:colOff>
      <xdr:row>26</xdr:row>
      <xdr:rowOff>138735</xdr:rowOff>
    </xdr:from>
    <xdr:to>
      <xdr:col>7</xdr:col>
      <xdr:colOff>528754</xdr:colOff>
      <xdr:row>55</xdr:row>
      <xdr:rowOff>14911</xdr:rowOff>
    </xdr:to>
    <xdr:grpSp>
      <xdr:nvGrpSpPr>
        <xdr:cNvPr id="30" name="Gruppieren 29"/>
        <xdr:cNvGrpSpPr/>
      </xdr:nvGrpSpPr>
      <xdr:grpSpPr>
        <a:xfrm>
          <a:off x="222480" y="4844085"/>
          <a:ext cx="11503028" cy="5124451"/>
          <a:chOff x="2127480" y="9173878"/>
          <a:chExt cx="11503028" cy="5400676"/>
        </a:xfrm>
      </xdr:grpSpPr>
      <xdr:grpSp>
        <xdr:nvGrpSpPr>
          <xdr:cNvPr id="28" name="Gruppieren 27"/>
          <xdr:cNvGrpSpPr/>
        </xdr:nvGrpSpPr>
        <xdr:grpSpPr>
          <a:xfrm>
            <a:off x="2127480" y="9173878"/>
            <a:ext cx="11503028" cy="5400676"/>
            <a:chOff x="2127480" y="9173878"/>
            <a:chExt cx="11503028" cy="5400676"/>
          </a:xfrm>
        </xdr:grpSpPr>
        <xdr:grpSp>
          <xdr:nvGrpSpPr>
            <xdr:cNvPr id="27" name="Gruppieren 26"/>
            <xdr:cNvGrpSpPr/>
          </xdr:nvGrpSpPr>
          <xdr:grpSpPr>
            <a:xfrm>
              <a:off x="2127480" y="9173878"/>
              <a:ext cx="11503028" cy="5400676"/>
              <a:chOff x="1915004" y="6602127"/>
              <a:chExt cx="11503028" cy="5400676"/>
            </a:xfrm>
          </xdr:grpSpPr>
          <xdr:grpSp>
            <xdr:nvGrpSpPr>
              <xdr:cNvPr id="25" name="Gruppieren 24"/>
              <xdr:cNvGrpSpPr/>
            </xdr:nvGrpSpPr>
            <xdr:grpSpPr>
              <a:xfrm>
                <a:off x="1915004" y="6602127"/>
                <a:ext cx="11503028" cy="5400676"/>
                <a:chOff x="837950" y="5920724"/>
                <a:chExt cx="11503028" cy="5400676"/>
              </a:xfrm>
            </xdr:grpSpPr>
            <xdr:grpSp>
              <xdr:nvGrpSpPr>
                <xdr:cNvPr id="24" name="Gruppieren 23"/>
                <xdr:cNvGrpSpPr/>
              </xdr:nvGrpSpPr>
              <xdr:grpSpPr>
                <a:xfrm>
                  <a:off x="837950" y="5920724"/>
                  <a:ext cx="11503028" cy="5400676"/>
                  <a:chOff x="991816" y="5297936"/>
                  <a:chExt cx="11503028" cy="5400676"/>
                </a:xfrm>
              </xdr:grpSpPr>
              <xdr:grpSp>
                <xdr:nvGrpSpPr>
                  <xdr:cNvPr id="22" name="Gruppieren 21"/>
                  <xdr:cNvGrpSpPr/>
                </xdr:nvGrpSpPr>
                <xdr:grpSpPr>
                  <a:xfrm>
                    <a:off x="991816" y="5297936"/>
                    <a:ext cx="11503028" cy="5400676"/>
                    <a:chOff x="1753816" y="5283282"/>
                    <a:chExt cx="11503028" cy="5400676"/>
                  </a:xfrm>
                </xdr:grpSpPr>
                <xdr:grpSp>
                  <xdr:nvGrpSpPr>
                    <xdr:cNvPr id="21" name="Gruppieren 20"/>
                    <xdr:cNvGrpSpPr/>
                  </xdr:nvGrpSpPr>
                  <xdr:grpSpPr>
                    <a:xfrm>
                      <a:off x="1753816" y="5283282"/>
                      <a:ext cx="11503028" cy="5400676"/>
                      <a:chOff x="1775798" y="5253974"/>
                      <a:chExt cx="11503028" cy="5400676"/>
                    </a:xfrm>
                  </xdr:grpSpPr>
                  <xdr:graphicFrame macro="">
                    <xdr:nvGraphicFramePr>
                      <xdr:cNvPr id="4" name="Diagramm 3"/>
                      <xdr:cNvGraphicFramePr/>
                    </xdr:nvGraphicFramePr>
                    <xdr:xfrm>
                      <a:off x="1775798" y="5253974"/>
                      <a:ext cx="11503028" cy="540067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9" name="Textfeld 1"/>
                      <xdr:cNvSpPr txBox="1"/>
                    </xdr:nvSpPr>
                    <xdr:spPr>
                      <a:xfrm>
                        <a:off x="12183042" y="7950526"/>
                        <a:ext cx="828496"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+ 0,04)</a:t>
                        </a:r>
                        <a:r>
                          <a:rPr lang="de-DE" sz="1200" baseline="30000"/>
                          <a:t>n</a:t>
                        </a:r>
                      </a:p>
                    </xdr:txBody>
                  </xdr:sp>
                </xdr:grpSp>
                <xdr:sp macro="" textlink="">
                  <xdr:nvSpPr>
                    <xdr:cNvPr id="11" name="Textfeld 1"/>
                    <xdr:cNvSpPr txBox="1"/>
                  </xdr:nvSpPr>
                  <xdr:spPr>
                    <a:xfrm>
                      <a:off x="12302062" y="8927611"/>
                      <a:ext cx="828496"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+ 0,00)</a:t>
                      </a:r>
                      <a:r>
                        <a:rPr lang="de-DE" sz="1200" baseline="30000"/>
                        <a:t>n</a:t>
                      </a:r>
                    </a:p>
                  </xdr:txBody>
                </xdr:sp>
              </xdr:grpSp>
              <xdr:sp macro="" textlink="">
                <xdr:nvSpPr>
                  <xdr:cNvPr id="23" name="Textfeld 1"/>
                  <xdr:cNvSpPr txBox="1"/>
                </xdr:nvSpPr>
                <xdr:spPr>
                  <a:xfrm>
                    <a:off x="11498620" y="8543762"/>
                    <a:ext cx="828496"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+ 0,02)</a:t>
                    </a:r>
                    <a:r>
                      <a:rPr lang="de-DE" sz="1200" baseline="30000"/>
                      <a:t>n</a:t>
                    </a:r>
                  </a:p>
                </xdr:txBody>
              </xdr:sp>
            </xdr:grpSp>
            <xdr:sp macro="" textlink="">
              <xdr:nvSpPr>
                <xdr:cNvPr id="10" name="Textfeld 1"/>
                <xdr:cNvSpPr txBox="1"/>
              </xdr:nvSpPr>
              <xdr:spPr>
                <a:xfrm>
                  <a:off x="9522552" y="6226257"/>
                  <a:ext cx="828496"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+ 0,12)</a:t>
                  </a:r>
                  <a:r>
                    <a:rPr lang="de-DE" sz="1200" baseline="30000"/>
                    <a:t>n</a:t>
                  </a:r>
                </a:p>
              </xdr:txBody>
            </xdr:sp>
          </xdr:grpSp>
          <xdr:cxnSp macro="">
            <xdr:nvCxnSpPr>
              <xdr:cNvPr id="6" name="Gerade Verbindung 5"/>
              <xdr:cNvCxnSpPr/>
            </xdr:nvCxnSpPr>
            <xdr:spPr>
              <a:xfrm flipH="1" flipV="1">
                <a:off x="9087388" y="9260278"/>
                <a:ext cx="3118" cy="2254307"/>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xnSp macro="">
          <xdr:nvCxnSpPr>
            <xdr:cNvPr id="8" name="Gerade Verbindung 7"/>
            <xdr:cNvCxnSpPr/>
          </xdr:nvCxnSpPr>
          <xdr:spPr>
            <a:xfrm flipH="1" flipV="1">
              <a:off x="7403523" y="11840688"/>
              <a:ext cx="8061" cy="2255986"/>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xnSp macro="">
        <xdr:nvCxnSpPr>
          <xdr:cNvPr id="18" name="Gerade Verbindung 17"/>
          <xdr:cNvCxnSpPr/>
        </xdr:nvCxnSpPr>
        <xdr:spPr>
          <a:xfrm flipV="1">
            <a:off x="2848542" y="11821206"/>
            <a:ext cx="6462146" cy="59809"/>
          </a:xfrm>
          <a:prstGeom prst="line">
            <a:avLst/>
          </a:prstGeom>
          <a:ln w="15875">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grpSp>
    <xdr:clientData/>
  </xdr:twoCellAnchor>
</xdr:wsDr>
</file>

<file path=xl/drawings/drawing5.xml><?xml version="1.0" encoding="utf-8"?>
<c:userShapes xmlns:c="http://schemas.openxmlformats.org/drawingml/2006/chart">
  <cdr:relSizeAnchor xmlns:cdr="http://schemas.openxmlformats.org/drawingml/2006/chartDrawing">
    <cdr:from>
      <cdr:x>0.02125</cdr:x>
      <cdr:y>0.13589</cdr:y>
    </cdr:from>
    <cdr:to>
      <cdr:x>0.0641</cdr:x>
      <cdr:y>0.20291</cdr:y>
    </cdr:to>
    <cdr:sp macro="" textlink="">
      <cdr:nvSpPr>
        <cdr:cNvPr id="2" name="Textfeld 1"/>
        <cdr:cNvSpPr txBox="1"/>
      </cdr:nvSpPr>
      <cdr:spPr>
        <a:xfrm xmlns:a="http://schemas.openxmlformats.org/drawingml/2006/main">
          <a:off x="244484" y="733904"/>
          <a:ext cx="492851" cy="3619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200" i="1"/>
            <a:t>a</a:t>
          </a:r>
          <a:r>
            <a:rPr lang="de-DE" sz="1200" i="1" baseline="-25000"/>
            <a:t>n</a:t>
          </a:r>
          <a:r>
            <a:rPr lang="de-DE" sz="1200"/>
            <a:t> [€]</a:t>
          </a:r>
        </a:p>
      </cdr:txBody>
    </cdr:sp>
  </cdr:relSizeAnchor>
  <cdr:relSizeAnchor xmlns:cdr="http://schemas.openxmlformats.org/drawingml/2006/chartDrawing">
    <cdr:from>
      <cdr:x>0.90514</cdr:x>
      <cdr:y>0.88144</cdr:y>
    </cdr:from>
    <cdr:to>
      <cdr:x>0.96412</cdr:x>
      <cdr:y>0.94846</cdr:y>
    </cdr:to>
    <cdr:sp macro="" textlink="">
      <cdr:nvSpPr>
        <cdr:cNvPr id="3" name="Textfeld 1"/>
        <cdr:cNvSpPr txBox="1"/>
      </cdr:nvSpPr>
      <cdr:spPr>
        <a:xfrm xmlns:a="http://schemas.openxmlformats.org/drawingml/2006/main">
          <a:off x="10411882" y="4760384"/>
          <a:ext cx="678395" cy="3619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200" i="1"/>
            <a:t>n </a:t>
          </a:r>
          <a:r>
            <a:rPr lang="de-DE" sz="1200" i="0"/>
            <a:t>[Jahre]</a:t>
          </a:r>
        </a:p>
      </cdr:txBody>
    </cdr:sp>
  </cdr:relSizeAnchor>
  <cdr:relSizeAnchor xmlns:cdr="http://schemas.openxmlformats.org/drawingml/2006/chartDrawing">
    <cdr:from>
      <cdr:x>0.8527</cdr:x>
      <cdr:y>0.33079</cdr:y>
    </cdr:from>
    <cdr:to>
      <cdr:x>0.92472</cdr:x>
      <cdr:y>0.38267</cdr:y>
    </cdr:to>
    <cdr:sp macro="" textlink="">
      <cdr:nvSpPr>
        <cdr:cNvPr id="5" name="Textfeld 1"/>
        <cdr:cNvSpPr txBox="1"/>
      </cdr:nvSpPr>
      <cdr:spPr>
        <a:xfrm xmlns:a="http://schemas.openxmlformats.org/drawingml/2006/main">
          <a:off x="9808634" y="1786466"/>
          <a:ext cx="828497"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a:t>(1 + 0,07)</a:t>
          </a:r>
          <a:r>
            <a:rPr lang="de-DE" sz="1200" baseline="30000"/>
            <a:t>n</a:t>
          </a:r>
        </a:p>
      </cdr:txBody>
    </cdr:sp>
  </cdr:relSizeAnchor>
  <cdr:relSizeAnchor xmlns:cdr="http://schemas.openxmlformats.org/drawingml/2006/chartDrawing">
    <cdr:from>
      <cdr:x>0.77726</cdr:x>
      <cdr:y>0.1505</cdr:y>
    </cdr:from>
    <cdr:to>
      <cdr:x>0.84928</cdr:x>
      <cdr:y>0.20238</cdr:y>
    </cdr:to>
    <cdr:sp macro="" textlink="">
      <cdr:nvSpPr>
        <cdr:cNvPr id="4" name="Textfeld 1"/>
        <cdr:cNvSpPr txBox="1"/>
      </cdr:nvSpPr>
      <cdr:spPr>
        <a:xfrm xmlns:a="http://schemas.openxmlformats.org/drawingml/2006/main">
          <a:off x="8940800" y="812800"/>
          <a:ext cx="828497"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a:t>(1 + 0,10)</a:t>
          </a:r>
          <a:r>
            <a:rPr lang="de-DE" sz="1200" baseline="30000"/>
            <a:t>n</a:t>
          </a:r>
        </a:p>
      </cdr:txBody>
    </cdr:sp>
  </cdr:relSizeAnchor>
</c:userShapes>
</file>

<file path=xl/drawings/drawing6.xml><?xml version="1.0" encoding="utf-8"?>
<xdr:wsDr xmlns:xdr="http://schemas.openxmlformats.org/drawingml/2006/spreadsheetDrawing" xmlns:a="http://schemas.openxmlformats.org/drawingml/2006/main">
  <xdr:twoCellAnchor>
    <xdr:from>
      <xdr:col>0</xdr:col>
      <xdr:colOff>104775</xdr:colOff>
      <xdr:row>22</xdr:row>
      <xdr:rowOff>76200</xdr:rowOff>
    </xdr:from>
    <xdr:to>
      <xdr:col>15</xdr:col>
      <xdr:colOff>188912</xdr:colOff>
      <xdr:row>50</xdr:row>
      <xdr:rowOff>142876</xdr:rowOff>
    </xdr:to>
    <xdr:grpSp>
      <xdr:nvGrpSpPr>
        <xdr:cNvPr id="8" name="Gruppieren 7"/>
        <xdr:cNvGrpSpPr/>
      </xdr:nvGrpSpPr>
      <xdr:grpSpPr>
        <a:xfrm>
          <a:off x="104775" y="4057650"/>
          <a:ext cx="11514137" cy="5133976"/>
          <a:chOff x="771275" y="5873099"/>
          <a:chExt cx="11514137" cy="5400676"/>
        </a:xfrm>
      </xdr:grpSpPr>
      <xdr:grpSp>
        <xdr:nvGrpSpPr>
          <xdr:cNvPr id="10" name="Gruppieren 9"/>
          <xdr:cNvGrpSpPr/>
        </xdr:nvGrpSpPr>
        <xdr:grpSpPr>
          <a:xfrm>
            <a:off x="771275" y="5873099"/>
            <a:ext cx="11506199" cy="5400676"/>
            <a:chOff x="925141" y="5250311"/>
            <a:chExt cx="11506199" cy="5400676"/>
          </a:xfrm>
        </xdr:grpSpPr>
        <xdr:grpSp>
          <xdr:nvGrpSpPr>
            <xdr:cNvPr id="12" name="Gruppieren 11"/>
            <xdr:cNvGrpSpPr/>
          </xdr:nvGrpSpPr>
          <xdr:grpSpPr>
            <a:xfrm>
              <a:off x="925141" y="5250311"/>
              <a:ext cx="11506199" cy="5400676"/>
              <a:chOff x="1687141" y="5235657"/>
              <a:chExt cx="11506199" cy="5400676"/>
            </a:xfrm>
          </xdr:grpSpPr>
          <xdr:grpSp>
            <xdr:nvGrpSpPr>
              <xdr:cNvPr id="14" name="Gruppieren 13"/>
              <xdr:cNvGrpSpPr/>
            </xdr:nvGrpSpPr>
            <xdr:grpSpPr>
              <a:xfrm>
                <a:off x="1687141" y="5235657"/>
                <a:ext cx="11506199" cy="5400676"/>
                <a:chOff x="1709123" y="5206349"/>
                <a:chExt cx="11506199" cy="5400676"/>
              </a:xfrm>
            </xdr:grpSpPr>
            <xdr:graphicFrame macro="">
              <xdr:nvGraphicFramePr>
                <xdr:cNvPr id="16" name="Diagramm 15"/>
                <xdr:cNvGraphicFramePr/>
              </xdr:nvGraphicFramePr>
              <xdr:xfrm>
                <a:off x="1709123" y="5206349"/>
                <a:ext cx="11503028" cy="5400676"/>
              </xdr:xfrm>
              <a:graphic>
                <a:graphicData uri="http://schemas.openxmlformats.org/drawingml/2006/chart">
                  <c:chart xmlns:c="http://schemas.openxmlformats.org/drawingml/2006/chart" xmlns:r="http://schemas.openxmlformats.org/officeDocument/2006/relationships" r:id="rId1"/>
                </a:graphicData>
              </a:graphic>
            </xdr:graphicFrame>
            <xdr:sp macro="" textlink="">
              <xdr:nvSpPr>
                <xdr:cNvPr id="17" name="Textfeld 1"/>
                <xdr:cNvSpPr txBox="1"/>
              </xdr:nvSpPr>
              <xdr:spPr>
                <a:xfrm>
                  <a:off x="12259241" y="7540951"/>
                  <a:ext cx="956081"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+ 0,04)</a:t>
                  </a:r>
                  <a:r>
                    <a:rPr lang="de-DE" sz="1200" baseline="30000"/>
                    <a:t>-n</a:t>
                  </a:r>
                </a:p>
              </xdr:txBody>
            </xdr:sp>
          </xdr:grpSp>
          <xdr:sp macro="" textlink="">
            <xdr:nvSpPr>
              <xdr:cNvPr id="15" name="Textfeld 1"/>
              <xdr:cNvSpPr txBox="1"/>
            </xdr:nvSpPr>
            <xdr:spPr>
              <a:xfrm>
                <a:off x="12233799" y="5598623"/>
                <a:ext cx="948429"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+ 0,00)</a:t>
                </a:r>
                <a:r>
                  <a:rPr lang="de-DE" sz="1200" baseline="30000"/>
                  <a:t>-n</a:t>
                </a:r>
              </a:p>
            </xdr:txBody>
          </xdr:sp>
        </xdr:grpSp>
        <xdr:sp macro="" textlink="">
          <xdr:nvSpPr>
            <xdr:cNvPr id="13" name="Textfeld 1"/>
            <xdr:cNvSpPr txBox="1"/>
          </xdr:nvSpPr>
          <xdr:spPr>
            <a:xfrm>
              <a:off x="11466870" y="6741950"/>
              <a:ext cx="942246"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no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+ 0,02)</a:t>
              </a:r>
              <a:r>
                <a:rPr lang="de-DE" sz="1100" baseline="30000">
                  <a:solidFill>
                    <a:schemeClr val="tx1"/>
                  </a:solidFill>
                  <a:effectLst/>
                  <a:latin typeface="+mn-lt"/>
                  <a:ea typeface="+mn-ea"/>
                  <a:cs typeface="+mn-cs"/>
                </a:rPr>
                <a:t>-n</a:t>
              </a:r>
              <a:endParaRPr lang="de-DE" sz="1200" baseline="30000"/>
            </a:p>
          </xdr:txBody>
        </xdr:sp>
      </xdr:grpSp>
      <xdr:sp macro="" textlink="">
        <xdr:nvSpPr>
          <xdr:cNvPr id="11" name="Textfeld 1"/>
          <xdr:cNvSpPr txBox="1"/>
        </xdr:nvSpPr>
        <xdr:spPr>
          <a:xfrm>
            <a:off x="11311664" y="9891795"/>
            <a:ext cx="973748" cy="280205"/>
          </a:xfrm>
          <a:prstGeom prst="rect">
            <a:avLst/>
          </a:prstGeom>
          <a:noFill/>
        </xdr:spPr>
        <xdr:style>
          <a:lnRef idx="0">
            <a:scrgbClr r="0" g="0" b="0"/>
          </a:lnRef>
          <a:fillRef idx="0">
            <a:scrgbClr r="0" g="0" b="0"/>
          </a:fillRef>
          <a:effectRef idx="0">
            <a:scrgbClr r="0" g="0" b="0"/>
          </a:effectRef>
          <a:fontRef idx="minor">
            <a:schemeClr val="tx1"/>
          </a:fontRef>
        </xdr:style>
        <xdr:txBody>
          <a:bodyPr wrap="square" rtlCol="0" anchor="t">
            <a:spAutoFit/>
          </a:bodyPr>
          <a:lstStyle>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a:r>
              <a:rPr lang="de-DE" sz="1200"/>
              <a:t>(1 + 0,12)</a:t>
            </a:r>
            <a:r>
              <a:rPr lang="de-DE" sz="1200" baseline="30000"/>
              <a:t>-n</a:t>
            </a:r>
          </a:p>
        </xdr:txBody>
      </xdr:sp>
    </xdr:grpSp>
    <xdr:clientData/>
  </xdr:twoCellAnchor>
</xdr:wsDr>
</file>

<file path=xl/drawings/drawing7.xml><?xml version="1.0" encoding="utf-8"?>
<c:userShapes xmlns:c="http://schemas.openxmlformats.org/drawingml/2006/chart">
  <cdr:relSizeAnchor xmlns:cdr="http://schemas.openxmlformats.org/drawingml/2006/chartDrawing">
    <cdr:from>
      <cdr:x>0.02125</cdr:x>
      <cdr:y>0.13589</cdr:y>
    </cdr:from>
    <cdr:to>
      <cdr:x>0.0641</cdr:x>
      <cdr:y>0.20291</cdr:y>
    </cdr:to>
    <cdr:sp macro="" textlink="">
      <cdr:nvSpPr>
        <cdr:cNvPr id="2" name="Textfeld 1"/>
        <cdr:cNvSpPr txBox="1"/>
      </cdr:nvSpPr>
      <cdr:spPr>
        <a:xfrm xmlns:a="http://schemas.openxmlformats.org/drawingml/2006/main">
          <a:off x="244484" y="733904"/>
          <a:ext cx="492851" cy="361953"/>
        </a:xfrm>
        <a:prstGeom xmlns:a="http://schemas.openxmlformats.org/drawingml/2006/main" prst="rect">
          <a:avLst/>
        </a:prstGeom>
      </cdr:spPr>
      <cdr:txBody>
        <a:bodyPr xmlns:a="http://schemas.openxmlformats.org/drawingml/2006/main" vertOverflow="clip" wrap="none" rtlCol="0"/>
        <a:lstStyle xmlns:a="http://schemas.openxmlformats.org/drawingml/2006/main"/>
        <a:p xmlns:a="http://schemas.openxmlformats.org/drawingml/2006/main">
          <a:r>
            <a:rPr lang="de-DE" sz="1200" i="1"/>
            <a:t>a</a:t>
          </a:r>
          <a:r>
            <a:rPr lang="de-DE" sz="1200" i="1" baseline="-25000"/>
            <a:t>0</a:t>
          </a:r>
          <a:r>
            <a:rPr lang="de-DE" sz="1200"/>
            <a:t> [€]</a:t>
          </a:r>
        </a:p>
      </cdr:txBody>
    </cdr:sp>
  </cdr:relSizeAnchor>
  <cdr:relSizeAnchor xmlns:cdr="http://schemas.openxmlformats.org/drawingml/2006/chartDrawing">
    <cdr:from>
      <cdr:x>0.90514</cdr:x>
      <cdr:y>0.88144</cdr:y>
    </cdr:from>
    <cdr:to>
      <cdr:x>0.96412</cdr:x>
      <cdr:y>0.94846</cdr:y>
    </cdr:to>
    <cdr:sp macro="" textlink="">
      <cdr:nvSpPr>
        <cdr:cNvPr id="3" name="Textfeld 1"/>
        <cdr:cNvSpPr txBox="1"/>
      </cdr:nvSpPr>
      <cdr:spPr>
        <a:xfrm xmlns:a="http://schemas.openxmlformats.org/drawingml/2006/main">
          <a:off x="10411882" y="4760384"/>
          <a:ext cx="678395" cy="361953"/>
        </a:xfrm>
        <a:prstGeom xmlns:a="http://schemas.openxmlformats.org/drawingml/2006/main" prst="rect">
          <a:avLst/>
        </a:prstGeom>
      </cdr:spPr>
      <cdr:txBody>
        <a:bodyPr xmlns:a="http://schemas.openxmlformats.org/drawingml/2006/main" wrap="none" rtlCol="0"/>
        <a:lstStyle xmlns:a="http://schemas.openxmlformats.org/drawingml/2006/main">
          <a:lvl1pPr marL="0" indent="0">
            <a:defRPr sz="1100">
              <a:latin typeface="+mn-lt"/>
              <a:ea typeface="+mn-ea"/>
              <a:cs typeface="+mn-cs"/>
            </a:defRPr>
          </a:lvl1pPr>
          <a:lvl2pPr marL="457200" indent="0">
            <a:defRPr sz="1100">
              <a:latin typeface="+mn-lt"/>
              <a:ea typeface="+mn-ea"/>
              <a:cs typeface="+mn-cs"/>
            </a:defRPr>
          </a:lvl2pPr>
          <a:lvl3pPr marL="914400" indent="0">
            <a:defRPr sz="1100">
              <a:latin typeface="+mn-lt"/>
              <a:ea typeface="+mn-ea"/>
              <a:cs typeface="+mn-cs"/>
            </a:defRPr>
          </a:lvl3pPr>
          <a:lvl4pPr marL="1371600" indent="0">
            <a:defRPr sz="1100">
              <a:latin typeface="+mn-lt"/>
              <a:ea typeface="+mn-ea"/>
              <a:cs typeface="+mn-cs"/>
            </a:defRPr>
          </a:lvl4pPr>
          <a:lvl5pPr marL="1828800" indent="0">
            <a:defRPr sz="1100">
              <a:latin typeface="+mn-lt"/>
              <a:ea typeface="+mn-ea"/>
              <a:cs typeface="+mn-cs"/>
            </a:defRPr>
          </a:lvl5pPr>
          <a:lvl6pPr marL="2286000" indent="0">
            <a:defRPr sz="1100">
              <a:latin typeface="+mn-lt"/>
              <a:ea typeface="+mn-ea"/>
              <a:cs typeface="+mn-cs"/>
            </a:defRPr>
          </a:lvl6pPr>
          <a:lvl7pPr marL="2743200" indent="0">
            <a:defRPr sz="1100">
              <a:latin typeface="+mn-lt"/>
              <a:ea typeface="+mn-ea"/>
              <a:cs typeface="+mn-cs"/>
            </a:defRPr>
          </a:lvl7pPr>
          <a:lvl8pPr marL="3200400" indent="0">
            <a:defRPr sz="1100">
              <a:latin typeface="+mn-lt"/>
              <a:ea typeface="+mn-ea"/>
              <a:cs typeface="+mn-cs"/>
            </a:defRPr>
          </a:lvl8pPr>
          <a:lvl9pPr marL="3657600" indent="0">
            <a:defRPr sz="1100">
              <a:latin typeface="+mn-lt"/>
              <a:ea typeface="+mn-ea"/>
              <a:cs typeface="+mn-cs"/>
            </a:defRPr>
          </a:lvl9pPr>
        </a:lstStyle>
        <a:p xmlns:a="http://schemas.openxmlformats.org/drawingml/2006/main">
          <a:r>
            <a:rPr lang="de-DE" sz="1200" i="1"/>
            <a:t>n </a:t>
          </a:r>
          <a:r>
            <a:rPr lang="de-DE" sz="1200" i="0"/>
            <a:t>[Jahre]</a:t>
          </a:r>
        </a:p>
      </cdr:txBody>
    </cdr:sp>
  </cdr:relSizeAnchor>
  <cdr:relSizeAnchor xmlns:cdr="http://schemas.openxmlformats.org/drawingml/2006/chartDrawing">
    <cdr:from>
      <cdr:x>0.91568</cdr:x>
      <cdr:y>0.63404</cdr:y>
    </cdr:from>
    <cdr:to>
      <cdr:x>0.99044</cdr:x>
      <cdr:y>0.68592</cdr:y>
    </cdr:to>
    <cdr:sp macro="" textlink="">
      <cdr:nvSpPr>
        <cdr:cNvPr id="4" name="Textfeld 1"/>
        <cdr:cNvSpPr txBox="1"/>
      </cdr:nvSpPr>
      <cdr:spPr>
        <a:xfrm xmlns:a="http://schemas.openxmlformats.org/drawingml/2006/main">
          <a:off x="10533106" y="3424239"/>
          <a:ext cx="859915" cy="280205"/>
        </a:xfrm>
        <a:prstGeom xmlns:a="http://schemas.openxmlformats.org/drawingml/2006/main" prst="rect">
          <a:avLst/>
        </a:prstGeom>
        <a:noFill xmlns:a="http://schemas.openxmlformats.org/drawingml/2006/mai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tx1"/>
        </a:fontRef>
      </cdr:style>
      <cdr:txBody>
        <a:bodyPr xmlns:a="http://schemas.openxmlformats.org/drawingml/2006/main" wrap="none" rtlCol="0" anchor="t">
          <a:spAutoFit/>
        </a:bodyPr>
        <a:lstStyle xmlns:a="http://schemas.openxmlformats.org/drawingml/2006/main">
          <a:lvl1pPr marL="0" indent="0">
            <a:defRPr sz="1100">
              <a:solidFill>
                <a:schemeClr val="tx1"/>
              </a:solidFill>
              <a:latin typeface="+mn-lt"/>
              <a:ea typeface="+mn-ea"/>
              <a:cs typeface="+mn-cs"/>
            </a:defRPr>
          </a:lvl1pPr>
          <a:lvl2pPr marL="457200" indent="0">
            <a:defRPr sz="1100">
              <a:solidFill>
                <a:schemeClr val="tx1"/>
              </a:solidFill>
              <a:latin typeface="+mn-lt"/>
              <a:ea typeface="+mn-ea"/>
              <a:cs typeface="+mn-cs"/>
            </a:defRPr>
          </a:lvl2pPr>
          <a:lvl3pPr marL="914400" indent="0">
            <a:defRPr sz="1100">
              <a:solidFill>
                <a:schemeClr val="tx1"/>
              </a:solidFill>
              <a:latin typeface="+mn-lt"/>
              <a:ea typeface="+mn-ea"/>
              <a:cs typeface="+mn-cs"/>
            </a:defRPr>
          </a:lvl3pPr>
          <a:lvl4pPr marL="1371600" indent="0">
            <a:defRPr sz="1100">
              <a:solidFill>
                <a:schemeClr val="tx1"/>
              </a:solidFill>
              <a:latin typeface="+mn-lt"/>
              <a:ea typeface="+mn-ea"/>
              <a:cs typeface="+mn-cs"/>
            </a:defRPr>
          </a:lvl4pPr>
          <a:lvl5pPr marL="1828800" indent="0">
            <a:defRPr sz="1100">
              <a:solidFill>
                <a:schemeClr val="tx1"/>
              </a:solidFill>
              <a:latin typeface="+mn-lt"/>
              <a:ea typeface="+mn-ea"/>
              <a:cs typeface="+mn-cs"/>
            </a:defRPr>
          </a:lvl5pPr>
          <a:lvl6pPr marL="2286000" indent="0">
            <a:defRPr sz="1100">
              <a:solidFill>
                <a:schemeClr val="tx1"/>
              </a:solidFill>
              <a:latin typeface="+mn-lt"/>
              <a:ea typeface="+mn-ea"/>
              <a:cs typeface="+mn-cs"/>
            </a:defRPr>
          </a:lvl6pPr>
          <a:lvl7pPr marL="2743200" indent="0">
            <a:defRPr sz="1100">
              <a:solidFill>
                <a:schemeClr val="tx1"/>
              </a:solidFill>
              <a:latin typeface="+mn-lt"/>
              <a:ea typeface="+mn-ea"/>
              <a:cs typeface="+mn-cs"/>
            </a:defRPr>
          </a:lvl7pPr>
          <a:lvl8pPr marL="3200400" indent="0">
            <a:defRPr sz="1100">
              <a:solidFill>
                <a:schemeClr val="tx1"/>
              </a:solidFill>
              <a:latin typeface="+mn-lt"/>
              <a:ea typeface="+mn-ea"/>
              <a:cs typeface="+mn-cs"/>
            </a:defRPr>
          </a:lvl8pPr>
          <a:lvl9pPr marL="3657600" indent="0">
            <a:defRPr sz="1100">
              <a:solidFill>
                <a:schemeClr val="tx1"/>
              </a:solidFill>
              <a:latin typeface="+mn-lt"/>
              <a:ea typeface="+mn-ea"/>
              <a:cs typeface="+mn-cs"/>
            </a:defRPr>
          </a:lvl9pPr>
        </a:lstStyle>
        <a:p xmlns:a="http://schemas.openxmlformats.org/drawingml/2006/main">
          <a:r>
            <a:rPr lang="de-DE" sz="1200"/>
            <a:t>(1 + 0,08)</a:t>
          </a:r>
          <a:r>
            <a:rPr lang="de-DE" sz="1200" baseline="30000"/>
            <a:t>-n</a:t>
          </a:r>
        </a:p>
      </cdr:txBody>
    </cdr:sp>
  </cdr:relSizeAnchor>
</c:userShapes>
</file>

<file path=xl/drawings/drawing8.xml><?xml version="1.0" encoding="utf-8"?>
<xdr:wsDr xmlns:xdr="http://schemas.openxmlformats.org/drawingml/2006/spreadsheetDrawing" xmlns:a="http://schemas.openxmlformats.org/drawingml/2006/main">
  <xdr:twoCellAnchor>
    <xdr:from>
      <xdr:col>4</xdr:col>
      <xdr:colOff>3</xdr:colOff>
      <xdr:row>10</xdr:row>
      <xdr:rowOff>22412</xdr:rowOff>
    </xdr:from>
    <xdr:to>
      <xdr:col>4</xdr:col>
      <xdr:colOff>448236</xdr:colOff>
      <xdr:row>11</xdr:row>
      <xdr:rowOff>171450</xdr:rowOff>
    </xdr:to>
    <xdr:cxnSp macro="">
      <xdr:nvCxnSpPr>
        <xdr:cNvPr id="3" name="Gewinkelte Verbindung 2"/>
        <xdr:cNvCxnSpPr/>
      </xdr:nvCxnSpPr>
      <xdr:spPr>
        <a:xfrm rot="10800000" flipV="1">
          <a:off x="4572003" y="2084294"/>
          <a:ext cx="448233" cy="417980"/>
        </a:xfrm>
        <a:prstGeom prst="bentConnector3">
          <a:avLst>
            <a:gd name="adj1" fmla="val 125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9524</xdr:rowOff>
    </xdr:from>
    <xdr:to>
      <xdr:col>5</xdr:col>
      <xdr:colOff>476252</xdr:colOff>
      <xdr:row>12</xdr:row>
      <xdr:rowOff>171450</xdr:rowOff>
    </xdr:to>
    <xdr:cxnSp macro="">
      <xdr:nvCxnSpPr>
        <xdr:cNvPr id="5" name="Gewinkelte Verbindung 4"/>
        <xdr:cNvCxnSpPr/>
      </xdr:nvCxnSpPr>
      <xdr:spPr>
        <a:xfrm rot="10800000" flipV="1">
          <a:off x="4572000" y="2066924"/>
          <a:ext cx="1238252" cy="695326"/>
        </a:xfrm>
        <a:prstGeom prst="bentConnector3">
          <a:avLst>
            <a:gd name="adj1" fmla="val 769"/>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10</xdr:row>
      <xdr:rowOff>19048</xdr:rowOff>
    </xdr:from>
    <xdr:to>
      <xdr:col>6</xdr:col>
      <xdr:colOff>457200</xdr:colOff>
      <xdr:row>13</xdr:row>
      <xdr:rowOff>158749</xdr:rowOff>
    </xdr:to>
    <xdr:cxnSp macro="">
      <xdr:nvCxnSpPr>
        <xdr:cNvPr id="6" name="Gewinkelte Verbindung 5"/>
        <xdr:cNvCxnSpPr/>
      </xdr:nvCxnSpPr>
      <xdr:spPr>
        <a:xfrm rot="10800000" flipV="1">
          <a:off x="4572000" y="2078262"/>
          <a:ext cx="1981200" cy="942523"/>
        </a:xfrm>
        <a:prstGeom prst="bentConnector3">
          <a:avLst>
            <a:gd name="adj1" fmla="val -366"/>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448236</xdr:colOff>
      <xdr:row>21</xdr:row>
      <xdr:rowOff>4269</xdr:rowOff>
    </xdr:from>
    <xdr:to>
      <xdr:col>6</xdr:col>
      <xdr:colOff>4536</xdr:colOff>
      <xdr:row>24</xdr:row>
      <xdr:rowOff>113393</xdr:rowOff>
    </xdr:to>
    <xdr:cxnSp macro="">
      <xdr:nvCxnSpPr>
        <xdr:cNvPr id="27" name="Gewinkelte Verbindung 26"/>
        <xdr:cNvCxnSpPr/>
      </xdr:nvCxnSpPr>
      <xdr:spPr>
        <a:xfrm>
          <a:off x="5020236" y="4494626"/>
          <a:ext cx="1080300" cy="680624"/>
        </a:xfrm>
        <a:prstGeom prst="bentConnector3">
          <a:avLst>
            <a:gd name="adj1" fmla="val -383"/>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449036</xdr:colOff>
      <xdr:row>21</xdr:row>
      <xdr:rowOff>4536</xdr:rowOff>
    </xdr:from>
    <xdr:to>
      <xdr:col>6</xdr:col>
      <xdr:colOff>4536</xdr:colOff>
      <xdr:row>23</xdr:row>
      <xdr:rowOff>122464</xdr:rowOff>
    </xdr:to>
    <xdr:cxnSp macro="">
      <xdr:nvCxnSpPr>
        <xdr:cNvPr id="28" name="Gewinkelte Verbindung 27"/>
        <xdr:cNvCxnSpPr/>
      </xdr:nvCxnSpPr>
      <xdr:spPr>
        <a:xfrm rot="16200000" flipH="1">
          <a:off x="5692322" y="4585607"/>
          <a:ext cx="498928" cy="317500"/>
        </a:xfrm>
        <a:prstGeom prst="bentConnector3">
          <a:avLst>
            <a:gd name="adj1" fmla="val 10000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281215</xdr:colOff>
      <xdr:row>21</xdr:row>
      <xdr:rowOff>4536</xdr:rowOff>
    </xdr:from>
    <xdr:to>
      <xdr:col>6</xdr:col>
      <xdr:colOff>453574</xdr:colOff>
      <xdr:row>22</xdr:row>
      <xdr:rowOff>13607</xdr:rowOff>
    </xdr:to>
    <xdr:cxnSp macro="">
      <xdr:nvCxnSpPr>
        <xdr:cNvPr id="29" name="Gewinkelte Verbindung 28"/>
        <xdr:cNvCxnSpPr/>
      </xdr:nvCxnSpPr>
      <xdr:spPr>
        <a:xfrm rot="5400000">
          <a:off x="6363609" y="4508499"/>
          <a:ext cx="199571" cy="172359"/>
        </a:xfrm>
        <a:prstGeom prst="bentConnector3">
          <a:avLst>
            <a:gd name="adj1" fmla="val 31819"/>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448236</xdr:colOff>
      <xdr:row>32</xdr:row>
      <xdr:rowOff>4269</xdr:rowOff>
    </xdr:from>
    <xdr:to>
      <xdr:col>6</xdr:col>
      <xdr:colOff>4536</xdr:colOff>
      <xdr:row>35</xdr:row>
      <xdr:rowOff>113393</xdr:rowOff>
    </xdr:to>
    <xdr:cxnSp macro="">
      <xdr:nvCxnSpPr>
        <xdr:cNvPr id="38" name="Gewinkelte Verbindung 37"/>
        <xdr:cNvCxnSpPr/>
      </xdr:nvCxnSpPr>
      <xdr:spPr>
        <a:xfrm>
          <a:off x="5020236" y="4494626"/>
          <a:ext cx="1080300" cy="680624"/>
        </a:xfrm>
        <a:prstGeom prst="bentConnector3">
          <a:avLst>
            <a:gd name="adj1" fmla="val -383"/>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449036</xdr:colOff>
      <xdr:row>32</xdr:row>
      <xdr:rowOff>4536</xdr:rowOff>
    </xdr:from>
    <xdr:to>
      <xdr:col>6</xdr:col>
      <xdr:colOff>4536</xdr:colOff>
      <xdr:row>34</xdr:row>
      <xdr:rowOff>122464</xdr:rowOff>
    </xdr:to>
    <xdr:cxnSp macro="">
      <xdr:nvCxnSpPr>
        <xdr:cNvPr id="39" name="Gewinkelte Verbindung 38"/>
        <xdr:cNvCxnSpPr/>
      </xdr:nvCxnSpPr>
      <xdr:spPr>
        <a:xfrm rot="16200000" flipH="1">
          <a:off x="5692322" y="4585607"/>
          <a:ext cx="498928" cy="317500"/>
        </a:xfrm>
        <a:prstGeom prst="bentConnector3">
          <a:avLst>
            <a:gd name="adj1" fmla="val 10000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281215</xdr:colOff>
      <xdr:row>32</xdr:row>
      <xdr:rowOff>4536</xdr:rowOff>
    </xdr:from>
    <xdr:to>
      <xdr:col>6</xdr:col>
      <xdr:colOff>453574</xdr:colOff>
      <xdr:row>33</xdr:row>
      <xdr:rowOff>13607</xdr:rowOff>
    </xdr:to>
    <xdr:cxnSp macro="">
      <xdr:nvCxnSpPr>
        <xdr:cNvPr id="40" name="Gewinkelte Verbindung 39"/>
        <xdr:cNvCxnSpPr/>
      </xdr:nvCxnSpPr>
      <xdr:spPr>
        <a:xfrm rot="5400000">
          <a:off x="6363609" y="4508499"/>
          <a:ext cx="199571" cy="172359"/>
        </a:xfrm>
        <a:prstGeom prst="bentConnector3">
          <a:avLst>
            <a:gd name="adj1" fmla="val 31819"/>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448236</xdr:colOff>
      <xdr:row>57</xdr:row>
      <xdr:rowOff>4269</xdr:rowOff>
    </xdr:from>
    <xdr:to>
      <xdr:col>5</xdr:col>
      <xdr:colOff>758031</xdr:colOff>
      <xdr:row>60</xdr:row>
      <xdr:rowOff>170656</xdr:rowOff>
    </xdr:to>
    <xdr:cxnSp macro="">
      <xdr:nvCxnSpPr>
        <xdr:cNvPr id="44" name="Gewinkelte Verbindung 43"/>
        <xdr:cNvCxnSpPr/>
      </xdr:nvCxnSpPr>
      <xdr:spPr>
        <a:xfrm>
          <a:off x="5020236" y="12609019"/>
          <a:ext cx="1071795" cy="964106"/>
        </a:xfrm>
        <a:prstGeom prst="bentConnector3">
          <a:avLst>
            <a:gd name="adj1" fmla="val 381"/>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5</xdr:col>
      <xdr:colOff>449036</xdr:colOff>
      <xdr:row>57</xdr:row>
      <xdr:rowOff>20411</xdr:rowOff>
    </xdr:from>
    <xdr:to>
      <xdr:col>5</xdr:col>
      <xdr:colOff>758034</xdr:colOff>
      <xdr:row>59</xdr:row>
      <xdr:rowOff>202406</xdr:rowOff>
    </xdr:to>
    <xdr:cxnSp macro="">
      <xdr:nvCxnSpPr>
        <xdr:cNvPr id="45" name="Gewinkelte Verbindung 44"/>
        <xdr:cNvCxnSpPr/>
      </xdr:nvCxnSpPr>
      <xdr:spPr>
        <a:xfrm rot="16200000" flipH="1">
          <a:off x="5580631" y="12827566"/>
          <a:ext cx="713808" cy="308998"/>
        </a:xfrm>
        <a:prstGeom prst="bentConnector3">
          <a:avLst>
            <a:gd name="adj1" fmla="val 10004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281215</xdr:colOff>
      <xdr:row>57</xdr:row>
      <xdr:rowOff>4536</xdr:rowOff>
    </xdr:from>
    <xdr:to>
      <xdr:col>6</xdr:col>
      <xdr:colOff>453574</xdr:colOff>
      <xdr:row>58</xdr:row>
      <xdr:rowOff>13607</xdr:rowOff>
    </xdr:to>
    <xdr:cxnSp macro="">
      <xdr:nvCxnSpPr>
        <xdr:cNvPr id="46" name="Gewinkelte Verbindung 45"/>
        <xdr:cNvCxnSpPr/>
      </xdr:nvCxnSpPr>
      <xdr:spPr>
        <a:xfrm rot="5400000">
          <a:off x="6325056" y="6814909"/>
          <a:ext cx="276678" cy="172359"/>
        </a:xfrm>
        <a:prstGeom prst="bentConnector3">
          <a:avLst>
            <a:gd name="adj1" fmla="val 31819"/>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3</xdr:colOff>
      <xdr:row>44</xdr:row>
      <xdr:rowOff>22412</xdr:rowOff>
    </xdr:from>
    <xdr:to>
      <xdr:col>4</xdr:col>
      <xdr:colOff>448236</xdr:colOff>
      <xdr:row>45</xdr:row>
      <xdr:rowOff>171450</xdr:rowOff>
    </xdr:to>
    <xdr:cxnSp macro="">
      <xdr:nvCxnSpPr>
        <xdr:cNvPr id="50" name="Gewinkelte Verbindung 49"/>
        <xdr:cNvCxnSpPr/>
      </xdr:nvCxnSpPr>
      <xdr:spPr>
        <a:xfrm rot="10800000" flipV="1">
          <a:off x="4572003" y="9701626"/>
          <a:ext cx="448233" cy="416645"/>
        </a:xfrm>
        <a:prstGeom prst="bentConnector3">
          <a:avLst>
            <a:gd name="adj1" fmla="val 1250"/>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44</xdr:row>
      <xdr:rowOff>9524</xdr:rowOff>
    </xdr:from>
    <xdr:to>
      <xdr:col>5</xdr:col>
      <xdr:colOff>476252</xdr:colOff>
      <xdr:row>46</xdr:row>
      <xdr:rowOff>171450</xdr:rowOff>
    </xdr:to>
    <xdr:cxnSp macro="">
      <xdr:nvCxnSpPr>
        <xdr:cNvPr id="51" name="Gewinkelte Verbindung 50"/>
        <xdr:cNvCxnSpPr/>
      </xdr:nvCxnSpPr>
      <xdr:spPr>
        <a:xfrm rot="10800000" flipV="1">
          <a:off x="4572000" y="2068738"/>
          <a:ext cx="1238252" cy="697141"/>
        </a:xfrm>
        <a:prstGeom prst="bentConnector3">
          <a:avLst>
            <a:gd name="adj1" fmla="val 769"/>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4</xdr:col>
      <xdr:colOff>0</xdr:colOff>
      <xdr:row>44</xdr:row>
      <xdr:rowOff>19048</xdr:rowOff>
    </xdr:from>
    <xdr:to>
      <xdr:col>6</xdr:col>
      <xdr:colOff>457200</xdr:colOff>
      <xdr:row>47</xdr:row>
      <xdr:rowOff>158749</xdr:rowOff>
    </xdr:to>
    <xdr:cxnSp macro="">
      <xdr:nvCxnSpPr>
        <xdr:cNvPr id="52" name="Gewinkelte Verbindung 51"/>
        <xdr:cNvCxnSpPr/>
      </xdr:nvCxnSpPr>
      <xdr:spPr>
        <a:xfrm rot="10800000" flipV="1">
          <a:off x="4572000" y="2078262"/>
          <a:ext cx="1981200" cy="942523"/>
        </a:xfrm>
        <a:prstGeom prst="bentConnector3">
          <a:avLst>
            <a:gd name="adj1" fmla="val -366"/>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3</xdr:col>
      <xdr:colOff>758031</xdr:colOff>
      <xdr:row>62</xdr:row>
      <xdr:rowOff>39685</xdr:rowOff>
    </xdr:from>
    <xdr:to>
      <xdr:col>6</xdr:col>
      <xdr:colOff>345285</xdr:colOff>
      <xdr:row>63</xdr:row>
      <xdr:rowOff>182561</xdr:rowOff>
    </xdr:to>
    <xdr:cxnSp macro="">
      <xdr:nvCxnSpPr>
        <xdr:cNvPr id="74" name="Gewinkelte Verbindung 73"/>
        <xdr:cNvCxnSpPr/>
      </xdr:nvCxnSpPr>
      <xdr:spPr>
        <a:xfrm rot="10800000" flipV="1">
          <a:off x="4568031" y="13973966"/>
          <a:ext cx="1873254" cy="408783"/>
        </a:xfrm>
        <a:prstGeom prst="bentConnector3">
          <a:avLst>
            <a:gd name="adj1" fmla="val -212"/>
          </a:avLst>
        </a:prstGeom>
        <a:ln w="15875">
          <a:solidFill>
            <a:schemeClr val="tx1"/>
          </a:solidFill>
          <a:tailEnd type="arrow"/>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9.xml><?xml version="1.0" encoding="utf-8"?>
<xdr:wsDr xmlns:xdr="http://schemas.openxmlformats.org/drawingml/2006/spreadsheetDrawing" xmlns:a="http://schemas.openxmlformats.org/drawingml/2006/main">
  <xdr:twoCellAnchor>
    <xdr:from>
      <xdr:col>0</xdr:col>
      <xdr:colOff>194468</xdr:colOff>
      <xdr:row>371</xdr:row>
      <xdr:rowOff>41274</xdr:rowOff>
    </xdr:from>
    <xdr:to>
      <xdr:col>3</xdr:col>
      <xdr:colOff>1027905</xdr:colOff>
      <xdr:row>387</xdr:row>
      <xdr:rowOff>39687</xdr:rowOff>
    </xdr:to>
    <xdr:graphicFrame macro="">
      <xdr:nvGraphicFramePr>
        <xdr:cNvPr id="4" name="Diagramm 3"/>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4</xdr:col>
      <xdr:colOff>1234281</xdr:colOff>
      <xdr:row>370</xdr:row>
      <xdr:rowOff>79375</xdr:rowOff>
    </xdr:from>
    <xdr:to>
      <xdr:col>10</xdr:col>
      <xdr:colOff>698500</xdr:colOff>
      <xdr:row>387</xdr:row>
      <xdr:rowOff>14288</xdr:rowOff>
    </xdr:to>
    <xdr:graphicFrame macro="">
      <xdr:nvGraphicFramePr>
        <xdr:cNvPr id="5" name="Diagramm 4" title="Anteil von Zins und Tilgung über die Zeit"/>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wsDr>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12.xml"/><Relationship Id="rId1" Type="http://schemas.openxmlformats.org/officeDocument/2006/relationships/printerSettings" Target="../printerSettings/printerSettings9.bin"/></Relationships>
</file>

<file path=xl/worksheets/_rels/sheet3.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drawing" Target="../drawings/drawing9.xml"/></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2:J20"/>
  <sheetViews>
    <sheetView showGridLines="0" tabSelected="1" zoomScale="80" zoomScaleNormal="80" workbookViewId="0"/>
  </sheetViews>
  <sheetFormatPr baseColWidth="10" defaultRowHeight="14.25" x14ac:dyDescent="0.2"/>
  <cols>
    <col min="1" max="1" width="106" style="18" customWidth="1"/>
    <col min="2" max="2" width="11.42578125" style="18"/>
    <col min="3" max="3" width="34.85546875" style="18" customWidth="1"/>
    <col min="4" max="10" width="13" style="18" customWidth="1"/>
    <col min="11" max="16384" width="11.42578125" style="18"/>
  </cols>
  <sheetData>
    <row r="2" spans="3:10" ht="21" customHeight="1" x14ac:dyDescent="0.25">
      <c r="C2" s="19" t="s">
        <v>2</v>
      </c>
    </row>
    <row r="3" spans="3:10" ht="21" customHeight="1" x14ac:dyDescent="0.2">
      <c r="C3" s="20"/>
      <c r="D3" s="21">
        <v>1</v>
      </c>
      <c r="E3" s="22">
        <v>0</v>
      </c>
      <c r="F3" s="22">
        <v>1</v>
      </c>
      <c r="G3" s="22">
        <v>2</v>
      </c>
      <c r="H3" s="22">
        <v>3</v>
      </c>
      <c r="I3" s="22">
        <v>4</v>
      </c>
      <c r="J3" s="22">
        <v>5</v>
      </c>
    </row>
    <row r="4" spans="3:10" ht="21" customHeight="1" x14ac:dyDescent="0.2">
      <c r="C4" s="18" t="s">
        <v>0</v>
      </c>
      <c r="D4" s="23">
        <f>-1/3*1200000</f>
        <v>-400000</v>
      </c>
      <c r="E4" s="23">
        <f>D4*2</f>
        <v>-800000</v>
      </c>
      <c r="F4" s="23"/>
      <c r="G4" s="23"/>
      <c r="H4" s="23"/>
      <c r="I4" s="23"/>
      <c r="J4" s="23"/>
    </row>
    <row r="5" spans="3:10" ht="21" customHeight="1" x14ac:dyDescent="0.2">
      <c r="C5" s="18" t="s">
        <v>1</v>
      </c>
      <c r="D5" s="23"/>
      <c r="E5" s="23"/>
      <c r="F5" s="23">
        <v>-3000000</v>
      </c>
      <c r="G5" s="23">
        <f>F5</f>
        <v>-3000000</v>
      </c>
      <c r="H5" s="23">
        <f t="shared" ref="H5:J5" si="0">G5</f>
        <v>-3000000</v>
      </c>
      <c r="I5" s="23">
        <f t="shared" si="0"/>
        <v>-3000000</v>
      </c>
      <c r="J5" s="23">
        <f t="shared" si="0"/>
        <v>-3000000</v>
      </c>
    </row>
    <row r="6" spans="3:10" ht="21" customHeight="1" x14ac:dyDescent="0.2">
      <c r="C6" s="18" t="s">
        <v>4</v>
      </c>
      <c r="D6" s="23"/>
      <c r="E6" s="23"/>
      <c r="F6" s="23">
        <v>3500000</v>
      </c>
      <c r="G6" s="23">
        <f>F6</f>
        <v>3500000</v>
      </c>
      <c r="H6" s="23">
        <f t="shared" ref="H6:J6" si="1">G6</f>
        <v>3500000</v>
      </c>
      <c r="I6" s="23">
        <f t="shared" si="1"/>
        <v>3500000</v>
      </c>
      <c r="J6" s="23">
        <f t="shared" si="1"/>
        <v>3500000</v>
      </c>
    </row>
    <row r="7" spans="3:10" ht="21" customHeight="1" x14ac:dyDescent="0.2">
      <c r="D7" s="23"/>
      <c r="E7" s="23"/>
      <c r="F7" s="23"/>
      <c r="G7" s="23"/>
      <c r="H7" s="23"/>
      <c r="I7" s="23"/>
      <c r="J7" s="23"/>
    </row>
    <row r="8" spans="3:10" ht="21" customHeight="1" thickBot="1" x14ac:dyDescent="0.3">
      <c r="C8" s="24" t="s">
        <v>17</v>
      </c>
      <c r="D8" s="25">
        <f>D4+D5+D6</f>
        <v>-400000</v>
      </c>
      <c r="E8" s="25">
        <f t="shared" ref="E8:J8" si="2">E4+E5+E6</f>
        <v>-800000</v>
      </c>
      <c r="F8" s="25">
        <f t="shared" si="2"/>
        <v>500000</v>
      </c>
      <c r="G8" s="25">
        <f t="shared" si="2"/>
        <v>500000</v>
      </c>
      <c r="H8" s="25">
        <f t="shared" si="2"/>
        <v>500000</v>
      </c>
      <c r="I8" s="25">
        <f t="shared" si="2"/>
        <v>500000</v>
      </c>
      <c r="J8" s="25">
        <f t="shared" si="2"/>
        <v>500000</v>
      </c>
    </row>
    <row r="9" spans="3:10" ht="21" customHeight="1" thickTop="1" x14ac:dyDescent="0.2">
      <c r="D9" s="26"/>
      <c r="E9" s="26"/>
      <c r="F9" s="26"/>
      <c r="G9" s="26"/>
      <c r="H9" s="26"/>
      <c r="I9" s="26"/>
    </row>
    <row r="10" spans="3:10" ht="21" customHeight="1" x14ac:dyDescent="0.2"/>
    <row r="11" spans="3:10" ht="21" customHeight="1" x14ac:dyDescent="0.2"/>
    <row r="12" spans="3:10" ht="21" customHeight="1" x14ac:dyDescent="0.2"/>
    <row r="13" spans="3:10" ht="21" customHeight="1" x14ac:dyDescent="0.2"/>
    <row r="14" spans="3:10" ht="21" customHeight="1" x14ac:dyDescent="0.25">
      <c r="C14" s="19" t="s">
        <v>3</v>
      </c>
    </row>
    <row r="15" spans="3:10" ht="21" customHeight="1" x14ac:dyDescent="0.2">
      <c r="C15" s="20"/>
      <c r="D15" s="21">
        <v>1</v>
      </c>
      <c r="E15" s="22">
        <v>0</v>
      </c>
      <c r="F15" s="22">
        <v>1</v>
      </c>
      <c r="G15" s="22">
        <v>2</v>
      </c>
      <c r="H15" s="22">
        <v>3</v>
      </c>
      <c r="I15" s="22">
        <v>4</v>
      </c>
    </row>
    <row r="16" spans="3:10" ht="21" customHeight="1" x14ac:dyDescent="0.2">
      <c r="C16" s="18" t="s">
        <v>0</v>
      </c>
      <c r="D16" s="27"/>
      <c r="E16" s="23">
        <v>-900000</v>
      </c>
      <c r="F16" s="23"/>
      <c r="G16" s="23"/>
      <c r="H16" s="23"/>
      <c r="I16" s="23"/>
    </row>
    <row r="17" spans="3:9" ht="21" customHeight="1" x14ac:dyDescent="0.2">
      <c r="C17" s="18" t="s">
        <v>16</v>
      </c>
      <c r="D17" s="26"/>
      <c r="E17" s="26"/>
      <c r="F17" s="23">
        <v>400000</v>
      </c>
      <c r="G17" s="23">
        <f>F17</f>
        <v>400000</v>
      </c>
      <c r="H17" s="23">
        <f t="shared" ref="H17:I17" si="3">G17</f>
        <v>400000</v>
      </c>
      <c r="I17" s="23">
        <f t="shared" si="3"/>
        <v>400000</v>
      </c>
    </row>
    <row r="18" spans="3:9" ht="21" customHeight="1" x14ac:dyDescent="0.2">
      <c r="D18" s="26"/>
      <c r="E18" s="26"/>
      <c r="F18" s="26"/>
      <c r="G18" s="26"/>
      <c r="H18" s="26"/>
      <c r="I18" s="26"/>
    </row>
    <row r="19" spans="3:9" ht="21" customHeight="1" thickBot="1" x14ac:dyDescent="0.3">
      <c r="C19" s="24" t="s">
        <v>17</v>
      </c>
      <c r="D19" s="25"/>
      <c r="E19" s="25">
        <f t="shared" ref="E19:I19" si="4">E16+E17</f>
        <v>-900000</v>
      </c>
      <c r="F19" s="25">
        <f t="shared" si="4"/>
        <v>400000</v>
      </c>
      <c r="G19" s="25">
        <f t="shared" si="4"/>
        <v>400000</v>
      </c>
      <c r="H19" s="25">
        <f t="shared" si="4"/>
        <v>400000</v>
      </c>
      <c r="I19" s="25">
        <f t="shared" si="4"/>
        <v>400000</v>
      </c>
    </row>
    <row r="20" spans="3:9" ht="15" thickTop="1" x14ac:dyDescent="0.2">
      <c r="D20" s="26"/>
      <c r="E20" s="26"/>
      <c r="F20" s="26"/>
      <c r="G20" s="26"/>
      <c r="H20" s="26"/>
      <c r="I20" s="26"/>
    </row>
  </sheetData>
  <pageMargins left="0.7" right="0.7" top="0.78740157499999996" bottom="0.78740157499999996" header="0.3" footer="0.3"/>
  <pageSetup paperSize="9" orientation="landscape" r:id="rId1"/>
  <drawing r:id="rId2"/>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47"/>
  <sheetViews>
    <sheetView showGridLines="0" zoomScaleNormal="100" zoomScaleSheetLayoutView="100" workbookViewId="0"/>
  </sheetViews>
  <sheetFormatPr baseColWidth="10" defaultRowHeight="14.25" x14ac:dyDescent="0.2"/>
  <cols>
    <col min="1" max="1" width="5.28515625" style="28" customWidth="1"/>
    <col min="2" max="2" width="15.42578125" style="18" customWidth="1"/>
    <col min="3" max="3" width="14" style="18" customWidth="1"/>
    <col min="4" max="7" width="15.42578125" style="18" customWidth="1"/>
    <col min="8" max="16384" width="11.42578125" style="28"/>
  </cols>
  <sheetData>
    <row r="2" spans="2:7" ht="15" x14ac:dyDescent="0.25">
      <c r="B2" s="19" t="s">
        <v>35</v>
      </c>
    </row>
    <row r="3" spans="2:7" ht="46.5" customHeight="1" x14ac:dyDescent="0.2">
      <c r="B3" s="170" t="s">
        <v>103</v>
      </c>
      <c r="C3" s="166"/>
      <c r="D3" s="166"/>
      <c r="E3" s="166"/>
      <c r="F3" s="166"/>
      <c r="G3" s="166"/>
    </row>
    <row r="4" spans="2:7" x14ac:dyDescent="0.2">
      <c r="B4" s="170"/>
      <c r="C4" s="166"/>
      <c r="D4" s="166"/>
      <c r="E4" s="166"/>
      <c r="F4" s="166"/>
      <c r="G4" s="166"/>
    </row>
    <row r="5" spans="2:7" ht="18.75" x14ac:dyDescent="0.2">
      <c r="B5" s="39"/>
      <c r="C5" s="34" t="s">
        <v>94</v>
      </c>
      <c r="D5" s="40" t="s">
        <v>72</v>
      </c>
      <c r="E5" s="28"/>
      <c r="F5" s="28"/>
      <c r="G5" s="28"/>
    </row>
    <row r="6" spans="2:7" x14ac:dyDescent="0.2">
      <c r="B6" s="39"/>
      <c r="C6" s="34"/>
      <c r="D6" s="40"/>
      <c r="E6" s="28"/>
      <c r="F6" s="28"/>
      <c r="G6" s="28"/>
    </row>
    <row r="7" spans="2:7" x14ac:dyDescent="0.2">
      <c r="B7" s="39"/>
      <c r="C7" s="41" t="s">
        <v>97</v>
      </c>
      <c r="D7" s="48">
        <v>10000</v>
      </c>
      <c r="E7" s="28"/>
      <c r="F7" s="28"/>
      <c r="G7" s="28"/>
    </row>
    <row r="8" spans="2:7" x14ac:dyDescent="0.2">
      <c r="B8" s="39"/>
      <c r="C8" s="41" t="s">
        <v>98</v>
      </c>
      <c r="D8" s="43">
        <v>5</v>
      </c>
      <c r="E8" s="28"/>
      <c r="F8" s="28"/>
      <c r="G8" s="28"/>
    </row>
    <row r="9" spans="2:7" x14ac:dyDescent="0.2">
      <c r="B9" s="39"/>
      <c r="C9" s="41" t="s">
        <v>99</v>
      </c>
      <c r="D9" s="44">
        <v>0.08</v>
      </c>
      <c r="E9" s="28"/>
      <c r="F9" s="28"/>
      <c r="G9" s="28"/>
    </row>
    <row r="10" spans="2:7" ht="18.75" x14ac:dyDescent="0.2">
      <c r="B10" s="28"/>
      <c r="C10" s="34" t="s">
        <v>94</v>
      </c>
      <c r="D10" s="18" t="s">
        <v>69</v>
      </c>
    </row>
    <row r="11" spans="2:7" ht="17.25" x14ac:dyDescent="0.25">
      <c r="B11" s="28"/>
      <c r="C11" s="45" t="s">
        <v>101</v>
      </c>
      <c r="D11" s="47">
        <f>10000*((1.08^5 - 1) / (0.08 * 1.08^5))</f>
        <v>39927.100370780878</v>
      </c>
    </row>
    <row r="12" spans="2:7" ht="15" x14ac:dyDescent="0.25">
      <c r="B12" s="28"/>
      <c r="C12" s="45"/>
      <c r="D12" s="47"/>
    </row>
    <row r="13" spans="2:7" x14ac:dyDescent="0.2">
      <c r="B13" s="28"/>
      <c r="C13" s="49" t="s">
        <v>70</v>
      </c>
    </row>
    <row r="14" spans="2:7" x14ac:dyDescent="0.2">
      <c r="B14" s="28"/>
      <c r="C14" s="41" t="s">
        <v>97</v>
      </c>
      <c r="D14" s="48">
        <v>15000</v>
      </c>
    </row>
    <row r="15" spans="2:7" ht="17.25" x14ac:dyDescent="0.25">
      <c r="B15" s="19"/>
      <c r="C15" s="45" t="s">
        <v>101</v>
      </c>
      <c r="D15" s="47">
        <f>15000*((1.08^5 - 1) / (0.08 * 1.08^5))</f>
        <v>59890.650556171313</v>
      </c>
    </row>
    <row r="16" spans="2:7" ht="15" x14ac:dyDescent="0.25">
      <c r="B16" s="19"/>
      <c r="C16" s="45"/>
      <c r="D16" s="47"/>
    </row>
    <row r="17" spans="2:7" ht="15" x14ac:dyDescent="0.25">
      <c r="B17" s="19"/>
    </row>
    <row r="18" spans="2:7" ht="45.75" customHeight="1" x14ac:dyDescent="0.2">
      <c r="B18" s="170" t="s">
        <v>104</v>
      </c>
      <c r="C18" s="166"/>
      <c r="D18" s="166"/>
      <c r="E18" s="166"/>
      <c r="F18" s="166"/>
      <c r="G18" s="166"/>
    </row>
    <row r="19" spans="2:7" x14ac:dyDescent="0.2">
      <c r="B19" s="39"/>
      <c r="C19" s="28"/>
      <c r="D19" s="28"/>
      <c r="E19" s="28"/>
      <c r="F19" s="28"/>
      <c r="G19" s="28"/>
    </row>
    <row r="20" spans="2:7" ht="18.75" x14ac:dyDescent="0.2">
      <c r="B20" s="39"/>
      <c r="C20" s="34" t="s">
        <v>68</v>
      </c>
      <c r="D20" s="40" t="s">
        <v>102</v>
      </c>
      <c r="E20" s="28"/>
      <c r="F20" s="28"/>
      <c r="G20" s="28"/>
    </row>
    <row r="21" spans="2:7" x14ac:dyDescent="0.2">
      <c r="B21" s="39"/>
      <c r="C21" s="34"/>
      <c r="D21" s="40"/>
      <c r="E21" s="28"/>
      <c r="F21" s="28"/>
      <c r="G21" s="28"/>
    </row>
    <row r="22" spans="2:7" ht="18.75" x14ac:dyDescent="0.2">
      <c r="B22" s="28"/>
      <c r="C22" s="34" t="s">
        <v>94</v>
      </c>
      <c r="D22" s="48">
        <v>100000</v>
      </c>
      <c r="E22" s="28"/>
    </row>
    <row r="23" spans="2:7" ht="15" x14ac:dyDescent="0.25">
      <c r="B23" s="19"/>
      <c r="C23" s="41" t="s">
        <v>98</v>
      </c>
      <c r="D23" s="43">
        <v>10</v>
      </c>
      <c r="E23" s="28"/>
    </row>
    <row r="24" spans="2:7" ht="15" x14ac:dyDescent="0.25">
      <c r="B24" s="19"/>
      <c r="C24" s="41" t="s">
        <v>99</v>
      </c>
      <c r="D24" s="44">
        <v>0.08</v>
      </c>
      <c r="E24" s="28"/>
    </row>
    <row r="25" spans="2:7" ht="15" x14ac:dyDescent="0.25">
      <c r="B25" s="19"/>
      <c r="C25" s="34" t="s">
        <v>68</v>
      </c>
      <c r="D25" s="18" t="s">
        <v>71</v>
      </c>
      <c r="E25" s="28"/>
    </row>
    <row r="26" spans="2:7" ht="15" x14ac:dyDescent="0.25">
      <c r="B26" s="19"/>
      <c r="C26" s="45" t="s">
        <v>68</v>
      </c>
      <c r="D26" s="47">
        <f>100000 * (0.08 * 1.08^10) / (1.08^10 - 1)</f>
        <v>14902.948869707538</v>
      </c>
      <c r="E26" s="28"/>
    </row>
    <row r="27" spans="2:7" ht="15" x14ac:dyDescent="0.25">
      <c r="B27" s="19"/>
      <c r="C27" s="45"/>
      <c r="D27" s="47"/>
      <c r="E27" s="28"/>
    </row>
    <row r="28" spans="2:7" ht="15" x14ac:dyDescent="0.25">
      <c r="B28" s="19"/>
      <c r="C28" s="49" t="s">
        <v>70</v>
      </c>
      <c r="E28" s="28"/>
    </row>
    <row r="29" spans="2:7" ht="18.75" x14ac:dyDescent="0.25">
      <c r="B29" s="19"/>
      <c r="C29" s="34" t="s">
        <v>94</v>
      </c>
      <c r="D29" s="48">
        <v>200000</v>
      </c>
      <c r="E29" s="28"/>
    </row>
    <row r="30" spans="2:7" ht="15" x14ac:dyDescent="0.25">
      <c r="B30" s="19"/>
      <c r="C30" s="45" t="s">
        <v>68</v>
      </c>
      <c r="D30" s="47">
        <f>200000 * (0.08 * 1.08^10) / (1.08^10 - 1)</f>
        <v>29805.897739415075</v>
      </c>
      <c r="E30" s="28"/>
    </row>
    <row r="31" spans="2:7" ht="15" x14ac:dyDescent="0.25">
      <c r="B31" s="19"/>
      <c r="C31" s="41"/>
      <c r="D31" s="44"/>
      <c r="E31" s="28"/>
    </row>
    <row r="32" spans="2:7" ht="15" x14ac:dyDescent="0.25">
      <c r="B32" s="19"/>
      <c r="C32" s="41"/>
      <c r="D32" s="44"/>
      <c r="E32" s="28"/>
    </row>
    <row r="33" spans="2:7" ht="15" x14ac:dyDescent="0.25">
      <c r="B33" s="19"/>
      <c r="C33" s="41"/>
      <c r="D33" s="44"/>
      <c r="E33" s="28"/>
    </row>
    <row r="34" spans="2:7" ht="45.75" customHeight="1" x14ac:dyDescent="0.2">
      <c r="B34" s="170" t="s">
        <v>105</v>
      </c>
      <c r="C34" s="166"/>
      <c r="D34" s="166"/>
      <c r="E34" s="166"/>
      <c r="F34" s="166"/>
      <c r="G34" s="166"/>
    </row>
    <row r="35" spans="2:7" ht="15" x14ac:dyDescent="0.25">
      <c r="B35" s="19"/>
    </row>
    <row r="36" spans="2:7" ht="18.75" x14ac:dyDescent="0.25">
      <c r="B36" s="19"/>
      <c r="C36" s="34" t="s">
        <v>96</v>
      </c>
      <c r="D36" s="40" t="s">
        <v>89</v>
      </c>
      <c r="E36" s="28"/>
    </row>
    <row r="37" spans="2:7" ht="15" x14ac:dyDescent="0.25">
      <c r="B37" s="19"/>
    </row>
    <row r="38" spans="2:7" x14ac:dyDescent="0.2">
      <c r="C38" s="34"/>
      <c r="D38" s="40"/>
    </row>
    <row r="39" spans="2:7" x14ac:dyDescent="0.2">
      <c r="C39" s="41" t="s">
        <v>97</v>
      </c>
      <c r="D39" s="48">
        <v>8000</v>
      </c>
    </row>
    <row r="40" spans="2:7" x14ac:dyDescent="0.2">
      <c r="C40" s="41" t="s">
        <v>98</v>
      </c>
      <c r="D40" s="43">
        <v>10</v>
      </c>
    </row>
    <row r="41" spans="2:7" x14ac:dyDescent="0.2">
      <c r="C41" s="41" t="s">
        <v>99</v>
      </c>
      <c r="D41" s="44">
        <v>0.08</v>
      </c>
    </row>
    <row r="42" spans="2:7" ht="18.75" x14ac:dyDescent="0.2">
      <c r="C42" s="34" t="s">
        <v>96</v>
      </c>
      <c r="D42" s="40" t="s">
        <v>90</v>
      </c>
      <c r="E42" s="28"/>
    </row>
    <row r="43" spans="2:7" ht="17.25" x14ac:dyDescent="0.2">
      <c r="C43" s="45" t="s">
        <v>100</v>
      </c>
      <c r="D43" s="46">
        <f>8000*((1.08^10-1)/(0.08))</f>
        <v>115892.49972727877</v>
      </c>
      <c r="E43" s="28"/>
    </row>
    <row r="45" spans="2:7" x14ac:dyDescent="0.2">
      <c r="C45" s="49" t="s">
        <v>70</v>
      </c>
    </row>
    <row r="46" spans="2:7" x14ac:dyDescent="0.2">
      <c r="C46" s="34" t="s">
        <v>22</v>
      </c>
      <c r="D46" s="50">
        <v>0.1</v>
      </c>
    </row>
    <row r="47" spans="2:7" ht="17.25" x14ac:dyDescent="0.2">
      <c r="C47" s="45" t="s">
        <v>100</v>
      </c>
      <c r="D47" s="46">
        <f>8000*((1.1^10-1)/(0.1))</f>
        <v>127499.39680800014</v>
      </c>
    </row>
  </sheetData>
  <mergeCells count="4">
    <mergeCell ref="B3:G3"/>
    <mergeCell ref="B4:G4"/>
    <mergeCell ref="B18:G18"/>
    <mergeCell ref="B34:G34"/>
  </mergeCells>
  <pageMargins left="0.70866141732283472" right="0.70866141732283472" top="0.78740157480314965" bottom="0.78740157480314965" header="0.31496062992125984" footer="0.31496062992125984"/>
  <pageSetup paperSize="9" scale="75" orientation="portrait" r:id="rId1"/>
  <headerFooter>
    <oddHeader>&amp;L&amp;F&amp;R&amp;A</oddHeader>
    <oddFooter>&amp;L&amp;D / &amp;T</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33"/>
  <sheetViews>
    <sheetView showGridLines="0" zoomScaleNormal="100" zoomScaleSheetLayoutView="100" workbookViewId="0"/>
  </sheetViews>
  <sheetFormatPr baseColWidth="10" defaultRowHeight="14.25" x14ac:dyDescent="0.2"/>
  <cols>
    <col min="1" max="1" width="5.28515625" style="28" customWidth="1"/>
    <col min="2" max="2" width="15.42578125" style="18" customWidth="1"/>
    <col min="3" max="3" width="14" style="18" customWidth="1"/>
    <col min="4" max="7" width="15.42578125" style="18" customWidth="1"/>
    <col min="8" max="16384" width="11.42578125" style="28"/>
  </cols>
  <sheetData>
    <row r="2" spans="2:7" ht="15" x14ac:dyDescent="0.25">
      <c r="B2" s="19" t="s">
        <v>35</v>
      </c>
    </row>
    <row r="3" spans="2:7" ht="68.25" customHeight="1" x14ac:dyDescent="0.2">
      <c r="B3" s="170" t="s">
        <v>73</v>
      </c>
      <c r="C3" s="166"/>
      <c r="D3" s="166"/>
      <c r="E3" s="166"/>
      <c r="F3" s="166"/>
      <c r="G3" s="166"/>
    </row>
    <row r="4" spans="2:7" x14ac:dyDescent="0.2">
      <c r="B4" s="170"/>
      <c r="C4" s="166"/>
      <c r="D4" s="166"/>
      <c r="E4" s="166"/>
      <c r="F4" s="166"/>
      <c r="G4" s="166"/>
    </row>
    <row r="5" spans="2:7" ht="18.75" x14ac:dyDescent="0.2">
      <c r="B5" s="39"/>
      <c r="C5" s="34" t="s">
        <v>96</v>
      </c>
      <c r="D5" s="40" t="s">
        <v>89</v>
      </c>
      <c r="E5" s="28"/>
      <c r="G5" s="28"/>
    </row>
    <row r="6" spans="2:7" x14ac:dyDescent="0.2">
      <c r="B6" s="39"/>
      <c r="G6" s="28"/>
    </row>
    <row r="7" spans="2:7" x14ac:dyDescent="0.2">
      <c r="B7" s="39"/>
      <c r="C7" s="34"/>
      <c r="D7" s="40"/>
      <c r="G7" s="28"/>
    </row>
    <row r="8" spans="2:7" x14ac:dyDescent="0.2">
      <c r="B8" s="39"/>
      <c r="C8" s="41" t="s">
        <v>97</v>
      </c>
      <c r="D8" s="42">
        <v>3000</v>
      </c>
      <c r="G8" s="28"/>
    </row>
    <row r="9" spans="2:7" x14ac:dyDescent="0.2">
      <c r="B9" s="39"/>
      <c r="C9" s="41" t="s">
        <v>98</v>
      </c>
      <c r="D9" s="43">
        <v>10</v>
      </c>
      <c r="G9" s="28"/>
    </row>
    <row r="10" spans="2:7" x14ac:dyDescent="0.2">
      <c r="B10" s="28"/>
      <c r="C10" s="41" t="s">
        <v>99</v>
      </c>
      <c r="D10" s="44">
        <v>0.1</v>
      </c>
    </row>
    <row r="11" spans="2:7" ht="18.75" x14ac:dyDescent="0.2">
      <c r="B11" s="28"/>
      <c r="C11" s="34" t="s">
        <v>96</v>
      </c>
      <c r="D11" s="40" t="s">
        <v>91</v>
      </c>
      <c r="E11" s="28"/>
    </row>
    <row r="12" spans="2:7" ht="17.25" x14ac:dyDescent="0.2">
      <c r="B12" s="28"/>
      <c r="C12" s="45" t="s">
        <v>100</v>
      </c>
      <c r="D12" s="46">
        <f>3000 * ((1.1^10 - 1) / (0.1 ))</f>
        <v>47812.273803000055</v>
      </c>
      <c r="E12" s="28"/>
    </row>
    <row r="13" spans="2:7" ht="15" x14ac:dyDescent="0.25">
      <c r="B13" s="19"/>
    </row>
    <row r="14" spans="2:7" ht="63.75" customHeight="1" x14ac:dyDescent="0.2">
      <c r="B14" s="170" t="s">
        <v>74</v>
      </c>
      <c r="C14" s="166"/>
      <c r="D14" s="166"/>
      <c r="E14" s="166"/>
      <c r="F14" s="166"/>
      <c r="G14" s="166"/>
    </row>
    <row r="15" spans="2:7" x14ac:dyDescent="0.2">
      <c r="B15" s="39"/>
      <c r="C15" s="28"/>
      <c r="D15" s="28"/>
      <c r="E15" s="28"/>
      <c r="F15" s="28"/>
      <c r="G15" s="28"/>
    </row>
    <row r="16" spans="2:7" ht="18.75" x14ac:dyDescent="0.2">
      <c r="B16" s="39"/>
      <c r="C16" s="34" t="s">
        <v>94</v>
      </c>
      <c r="D16" s="40" t="s">
        <v>72</v>
      </c>
      <c r="E16" s="28"/>
      <c r="F16" s="28"/>
      <c r="G16" s="28"/>
    </row>
    <row r="17" spans="2:7" x14ac:dyDescent="0.2">
      <c r="B17" s="39"/>
      <c r="C17" s="34"/>
      <c r="D17" s="40"/>
      <c r="E17" s="28"/>
      <c r="F17" s="28"/>
      <c r="G17" s="28"/>
    </row>
    <row r="18" spans="2:7" x14ac:dyDescent="0.2">
      <c r="B18" s="28"/>
      <c r="C18" s="41" t="s">
        <v>97</v>
      </c>
      <c r="D18" s="42">
        <v>1000</v>
      </c>
      <c r="E18" s="28"/>
    </row>
    <row r="19" spans="2:7" ht="15" x14ac:dyDescent="0.25">
      <c r="B19" s="19"/>
      <c r="C19" s="41" t="s">
        <v>98</v>
      </c>
      <c r="D19" s="43">
        <v>12</v>
      </c>
      <c r="E19" s="28"/>
    </row>
    <row r="20" spans="2:7" ht="15" x14ac:dyDescent="0.25">
      <c r="B20" s="19"/>
      <c r="C20" s="41" t="s">
        <v>99</v>
      </c>
      <c r="D20" s="44">
        <v>0.06</v>
      </c>
      <c r="E20" s="28"/>
    </row>
    <row r="21" spans="2:7" ht="18.75" x14ac:dyDescent="0.25">
      <c r="B21" s="19"/>
      <c r="C21" s="34" t="s">
        <v>94</v>
      </c>
      <c r="D21" s="18" t="s">
        <v>75</v>
      </c>
    </row>
    <row r="22" spans="2:7" ht="17.25" x14ac:dyDescent="0.25">
      <c r="B22" s="19"/>
      <c r="C22" s="45" t="s">
        <v>101</v>
      </c>
      <c r="D22" s="47">
        <f>1000*((1.06^12 - 1) / (0.06 * 1.06^12))</f>
        <v>8383.8439403833254</v>
      </c>
    </row>
    <row r="23" spans="2:7" ht="15" x14ac:dyDescent="0.25">
      <c r="B23" s="19"/>
      <c r="C23" s="45"/>
      <c r="D23" s="47"/>
    </row>
    <row r="24" spans="2:7" ht="15" x14ac:dyDescent="0.25">
      <c r="B24" s="19"/>
      <c r="C24" s="41"/>
      <c r="D24" s="44"/>
      <c r="E24" s="28"/>
    </row>
    <row r="25" spans="2:7" ht="56.25" customHeight="1" x14ac:dyDescent="0.2">
      <c r="B25" s="170" t="s">
        <v>76</v>
      </c>
      <c r="C25" s="166"/>
      <c r="D25" s="166"/>
      <c r="E25" s="166"/>
      <c r="F25" s="166"/>
      <c r="G25" s="166"/>
    </row>
    <row r="26" spans="2:7" ht="15" x14ac:dyDescent="0.25">
      <c r="B26" s="19"/>
    </row>
    <row r="27" spans="2:7" ht="18.75" x14ac:dyDescent="0.25">
      <c r="B27" s="19"/>
      <c r="C27" s="34" t="s">
        <v>68</v>
      </c>
      <c r="D27" s="40" t="s">
        <v>102</v>
      </c>
      <c r="E27" s="28"/>
      <c r="F27" s="28"/>
    </row>
    <row r="28" spans="2:7" ht="15" x14ac:dyDescent="0.25">
      <c r="B28" s="19"/>
      <c r="C28" s="34"/>
      <c r="D28" s="40"/>
      <c r="E28" s="28"/>
      <c r="F28" s="28"/>
    </row>
    <row r="29" spans="2:7" ht="18.75" x14ac:dyDescent="0.2">
      <c r="C29" s="34" t="s">
        <v>94</v>
      </c>
      <c r="D29" s="42">
        <v>200000</v>
      </c>
      <c r="E29" s="28"/>
    </row>
    <row r="30" spans="2:7" x14ac:dyDescent="0.2">
      <c r="C30" s="41" t="s">
        <v>98</v>
      </c>
      <c r="D30" s="43">
        <v>10</v>
      </c>
      <c r="E30" s="28"/>
    </row>
    <row r="31" spans="2:7" x14ac:dyDescent="0.2">
      <c r="C31" s="41" t="s">
        <v>99</v>
      </c>
      <c r="D31" s="44">
        <v>0.1</v>
      </c>
      <c r="E31" s="28"/>
    </row>
    <row r="32" spans="2:7" x14ac:dyDescent="0.2">
      <c r="C32" s="34" t="s">
        <v>68</v>
      </c>
      <c r="D32" s="18" t="s">
        <v>77</v>
      </c>
      <c r="E32" s="28"/>
    </row>
    <row r="33" spans="3:5" ht="15" x14ac:dyDescent="0.25">
      <c r="C33" s="45" t="s">
        <v>68</v>
      </c>
      <c r="D33" s="47">
        <f>200000 * (0.1 * 1.1^10) / (1.1^10 - 1)</f>
        <v>32549.078976502311</v>
      </c>
      <c r="E33" s="28"/>
    </row>
  </sheetData>
  <mergeCells count="4">
    <mergeCell ref="B3:G3"/>
    <mergeCell ref="B4:G4"/>
    <mergeCell ref="B25:G25"/>
    <mergeCell ref="B14:G14"/>
  </mergeCells>
  <pageMargins left="0.70866141732283472" right="0.70866141732283472" top="0.78740157480314965" bottom="0.78740157480314965" header="0.31496062992125984" footer="0.31496062992125984"/>
  <pageSetup paperSize="9" scale="75" orientation="portrait" r:id="rId1"/>
  <headerFooter>
    <oddHeader>&amp;L&amp;F&amp;R&amp;A</oddHeader>
    <oddFooter>&amp;L&amp;D / &amp;T</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G51"/>
  <sheetViews>
    <sheetView showGridLines="0" zoomScaleNormal="100" zoomScaleSheetLayoutView="100" workbookViewId="0">
      <selection activeCell="G16" sqref="G16"/>
    </sheetView>
  </sheetViews>
  <sheetFormatPr baseColWidth="10" defaultRowHeight="14.25" x14ac:dyDescent="0.2"/>
  <cols>
    <col min="1" max="1" width="5.28515625" style="28" customWidth="1"/>
    <col min="2" max="2" width="15.42578125" style="18" customWidth="1"/>
    <col min="3" max="3" width="14" style="18" customWidth="1"/>
    <col min="4" max="7" width="15.42578125" style="18" customWidth="1"/>
    <col min="8" max="16384" width="11.42578125" style="28"/>
  </cols>
  <sheetData>
    <row r="2" spans="2:7" ht="15" x14ac:dyDescent="0.25">
      <c r="B2" s="19" t="s">
        <v>35</v>
      </c>
    </row>
    <row r="3" spans="2:7" ht="68.25" customHeight="1" x14ac:dyDescent="0.2">
      <c r="B3" s="170" t="s">
        <v>92</v>
      </c>
      <c r="C3" s="166"/>
      <c r="D3" s="166"/>
      <c r="E3" s="166"/>
      <c r="F3" s="166"/>
      <c r="G3" s="166"/>
    </row>
    <row r="4" spans="2:7" ht="45.75" customHeight="1" x14ac:dyDescent="0.2">
      <c r="B4" s="170" t="s">
        <v>93</v>
      </c>
      <c r="C4" s="166"/>
      <c r="D4" s="166"/>
      <c r="E4" s="166"/>
      <c r="F4" s="166"/>
      <c r="G4" s="166"/>
    </row>
    <row r="5" spans="2:7" x14ac:dyDescent="0.2">
      <c r="B5" s="29" t="s">
        <v>78</v>
      </c>
    </row>
    <row r="6" spans="2:7" x14ac:dyDescent="0.2">
      <c r="B6" s="29"/>
    </row>
    <row r="7" spans="2:7" x14ac:dyDescent="0.2">
      <c r="B7" s="28"/>
      <c r="C7" s="28"/>
      <c r="D7" s="28"/>
      <c r="E7" s="28"/>
      <c r="F7" s="28"/>
      <c r="G7" s="28"/>
    </row>
    <row r="8" spans="2:7" ht="15" thickBot="1" x14ac:dyDescent="0.25">
      <c r="B8" s="30"/>
      <c r="C8" s="31" t="s">
        <v>18</v>
      </c>
      <c r="D8" s="32">
        <v>0</v>
      </c>
      <c r="E8" s="32">
        <v>1</v>
      </c>
      <c r="F8" s="32">
        <v>2</v>
      </c>
      <c r="G8" s="32">
        <v>3</v>
      </c>
    </row>
    <row r="9" spans="2:7" x14ac:dyDescent="0.2">
      <c r="B9" s="18" t="s">
        <v>79</v>
      </c>
      <c r="C9" s="18" t="s">
        <v>80</v>
      </c>
      <c r="D9" s="33">
        <v>100</v>
      </c>
      <c r="E9" s="33">
        <v>200</v>
      </c>
      <c r="F9" s="33">
        <v>300</v>
      </c>
      <c r="G9" s="28"/>
    </row>
    <row r="10" spans="2:7" x14ac:dyDescent="0.2">
      <c r="C10" s="18" t="s">
        <v>81</v>
      </c>
      <c r="D10" s="33"/>
      <c r="E10" s="33"/>
      <c r="F10" s="33">
        <v>630</v>
      </c>
      <c r="G10" s="33"/>
    </row>
    <row r="11" spans="2:7" x14ac:dyDescent="0.2">
      <c r="B11" s="28"/>
      <c r="C11" s="28"/>
      <c r="D11" s="28"/>
      <c r="E11" s="28"/>
    </row>
    <row r="12" spans="2:7" x14ac:dyDescent="0.2">
      <c r="B12" s="28" t="s">
        <v>86</v>
      </c>
      <c r="C12" s="28"/>
      <c r="D12" s="28"/>
      <c r="E12" s="28"/>
      <c r="F12" s="28"/>
      <c r="G12" s="28"/>
    </row>
    <row r="13" spans="2:7" ht="18.75" x14ac:dyDescent="0.35">
      <c r="B13" s="28"/>
      <c r="C13" s="34" t="s">
        <v>94</v>
      </c>
      <c r="D13" s="18" t="s">
        <v>95</v>
      </c>
      <c r="F13" s="28"/>
      <c r="G13" s="28"/>
    </row>
    <row r="14" spans="2:7" x14ac:dyDescent="0.2">
      <c r="B14" s="28"/>
      <c r="C14" s="34"/>
      <c r="F14" s="28"/>
      <c r="G14" s="28"/>
    </row>
    <row r="15" spans="2:7" x14ac:dyDescent="0.2">
      <c r="B15" s="35" t="s">
        <v>143</v>
      </c>
    </row>
    <row r="16" spans="2:7" x14ac:dyDescent="0.2">
      <c r="B16" s="35"/>
    </row>
    <row r="17" spans="2:5" ht="15" x14ac:dyDescent="0.2">
      <c r="C17" s="173" t="s">
        <v>83</v>
      </c>
      <c r="D17" s="175" t="s">
        <v>82</v>
      </c>
      <c r="E17" s="173"/>
    </row>
    <row r="18" spans="2:5" ht="15" thickBot="1" x14ac:dyDescent="0.25">
      <c r="C18" s="174"/>
      <c r="D18" s="36" t="s">
        <v>80</v>
      </c>
      <c r="E18" s="36" t="s">
        <v>81</v>
      </c>
    </row>
    <row r="19" spans="2:5" x14ac:dyDescent="0.2">
      <c r="C19" s="37">
        <v>0</v>
      </c>
      <c r="D19" s="38">
        <f>($D$9/(1+C19)^$D$8)+($E$9/(1+C19)^$E$8)+($F$9/(1+C19)^$F$8)</f>
        <v>600</v>
      </c>
      <c r="E19" s="38">
        <f>$F$10/(1+C19)^$F$8</f>
        <v>630</v>
      </c>
    </row>
    <row r="20" spans="2:5" x14ac:dyDescent="0.2">
      <c r="C20" s="37">
        <v>0.06</v>
      </c>
      <c r="D20" s="38">
        <f>($D$9/(1+C20)^$D$8)+($E$9/(1+C20)^$E$8)+($F$9/(1+C20)^$F$8)</f>
        <v>555.67817728729074</v>
      </c>
      <c r="E20" s="38">
        <f t="shared" ref="E20:E22" si="0">$F$10/(1+C20)^$F$8</f>
        <v>560.6977572089711</v>
      </c>
    </row>
    <row r="21" spans="2:5" x14ac:dyDescent="0.2">
      <c r="C21" s="37">
        <v>0.08</v>
      </c>
      <c r="D21" s="38">
        <f t="shared" ref="D21:D22" si="1">($D$9/(1+C21)^$D$8)+($E$9/(1+C21)^$E$8)+($F$9/(1+C21)^$F$8)</f>
        <v>542.38683127572017</v>
      </c>
      <c r="E21" s="38">
        <f t="shared" si="0"/>
        <v>540.12345679012344</v>
      </c>
    </row>
    <row r="22" spans="2:5" x14ac:dyDescent="0.2">
      <c r="C22" s="37">
        <v>0.1</v>
      </c>
      <c r="D22" s="38">
        <f t="shared" si="1"/>
        <v>529.75206611570241</v>
      </c>
      <c r="E22" s="38">
        <f t="shared" si="0"/>
        <v>520.66115702479328</v>
      </c>
    </row>
    <row r="24" spans="2:5" x14ac:dyDescent="0.2">
      <c r="B24" s="35" t="s">
        <v>84</v>
      </c>
    </row>
    <row r="25" spans="2:5" x14ac:dyDescent="0.2">
      <c r="B25" s="35" t="s">
        <v>85</v>
      </c>
    </row>
    <row r="26" spans="2:5" x14ac:dyDescent="0.2">
      <c r="B26" s="35"/>
    </row>
    <row r="27" spans="2:5" ht="15" x14ac:dyDescent="0.2">
      <c r="C27" s="173" t="s">
        <v>83</v>
      </c>
      <c r="D27" s="175" t="s">
        <v>82</v>
      </c>
      <c r="E27" s="173"/>
    </row>
    <row r="28" spans="2:5" ht="15" thickBot="1" x14ac:dyDescent="0.25">
      <c r="C28" s="174"/>
      <c r="D28" s="36" t="s">
        <v>80</v>
      </c>
      <c r="E28" s="36" t="s">
        <v>81</v>
      </c>
    </row>
    <row r="29" spans="2:5" x14ac:dyDescent="0.2">
      <c r="C29" s="37">
        <v>0</v>
      </c>
      <c r="D29" s="38">
        <f>$D$9+NPV(C29,$E$9:$F$9)</f>
        <v>600</v>
      </c>
      <c r="E29" s="38">
        <f>$F$10/(1+C29)^$F$8</f>
        <v>630</v>
      </c>
    </row>
    <row r="30" spans="2:5" x14ac:dyDescent="0.2">
      <c r="C30" s="37">
        <v>0.06</v>
      </c>
      <c r="D30" s="38">
        <f t="shared" ref="D30:D32" si="2">$D$9+NPV(C30,$E$9:$F$9)</f>
        <v>555.67817728729085</v>
      </c>
      <c r="E30" s="38">
        <f t="shared" ref="E30:E32" si="3">$F$10/(1+C30)^$F$8</f>
        <v>560.6977572089711</v>
      </c>
    </row>
    <row r="31" spans="2:5" x14ac:dyDescent="0.2">
      <c r="C31" s="37">
        <v>0.08</v>
      </c>
      <c r="D31" s="38">
        <f t="shared" si="2"/>
        <v>542.38683127572017</v>
      </c>
      <c r="E31" s="38">
        <f t="shared" si="3"/>
        <v>540.12345679012344</v>
      </c>
    </row>
    <row r="32" spans="2:5" x14ac:dyDescent="0.2">
      <c r="C32" s="37">
        <v>0.1</v>
      </c>
      <c r="D32" s="38">
        <f t="shared" si="2"/>
        <v>529.75206611570241</v>
      </c>
      <c r="E32" s="38">
        <f t="shared" si="3"/>
        <v>520.66115702479328</v>
      </c>
    </row>
    <row r="50" spans="2:2" x14ac:dyDescent="0.2">
      <c r="B50" s="18" t="s">
        <v>87</v>
      </c>
    </row>
    <row r="51" spans="2:2" x14ac:dyDescent="0.2">
      <c r="B51" s="18" t="s">
        <v>88</v>
      </c>
    </row>
  </sheetData>
  <mergeCells count="6">
    <mergeCell ref="C27:C28"/>
    <mergeCell ref="D27:E27"/>
    <mergeCell ref="B3:G3"/>
    <mergeCell ref="B4:G4"/>
    <mergeCell ref="D17:E17"/>
    <mergeCell ref="C17:C18"/>
  </mergeCells>
  <pageMargins left="0.70866141732283472" right="0.70866141732283472" top="0.78740157480314965" bottom="0.78740157480314965" header="0.31496062992125984" footer="0.31496062992125984"/>
  <pageSetup paperSize="9" scale="75" orientation="portrait" r:id="rId1"/>
  <headerFooter>
    <oddHeader>&amp;L&amp;F&amp;R&amp;A</oddHeader>
    <oddFooter>&amp;L&amp;D / &amp;T</oddFooter>
  </headerFooter>
  <colBreaks count="1" manualBreakCount="1">
    <brk id="8" max="104857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2:E21"/>
  <sheetViews>
    <sheetView showGridLines="0" zoomScaleNormal="100" workbookViewId="0"/>
  </sheetViews>
  <sheetFormatPr baseColWidth="10" defaultRowHeight="14.25" x14ac:dyDescent="0.2"/>
  <cols>
    <col min="1" max="1" width="11.42578125" style="18"/>
    <col min="2" max="2" width="22.140625" style="18" customWidth="1"/>
    <col min="3" max="3" width="27.28515625" style="18" customWidth="1"/>
    <col min="4" max="5" width="19.7109375" style="18" customWidth="1"/>
    <col min="6" max="16384" width="11.42578125" style="18"/>
  </cols>
  <sheetData>
    <row r="2" spans="2:5" s="95" customFormat="1" ht="25.5" customHeight="1" thickBot="1" x14ac:dyDescent="0.3">
      <c r="B2" s="2"/>
      <c r="C2" s="16" t="s">
        <v>5</v>
      </c>
      <c r="D2" s="147" t="s">
        <v>6</v>
      </c>
      <c r="E2" s="148"/>
    </row>
    <row r="3" spans="2:5" s="95" customFormat="1" ht="25.5" customHeight="1" x14ac:dyDescent="0.25">
      <c r="B3" s="1" t="s">
        <v>7</v>
      </c>
      <c r="C3" s="15">
        <v>7.0000000000000007E-2</v>
      </c>
      <c r="D3" s="146">
        <v>0.1</v>
      </c>
      <c r="E3" s="144"/>
    </row>
    <row r="4" spans="2:5" s="95" customFormat="1" ht="25.5" customHeight="1" x14ac:dyDescent="0.25">
      <c r="B4" s="1"/>
      <c r="C4" s="15"/>
      <c r="D4" s="146"/>
      <c r="E4" s="144"/>
    </row>
    <row r="5" spans="2:5" ht="25.5" customHeight="1" x14ac:dyDescent="0.25">
      <c r="B5" s="1"/>
      <c r="C5" s="15"/>
      <c r="D5" s="15"/>
      <c r="E5" s="142"/>
    </row>
    <row r="6" spans="2:5" ht="25.5" customHeight="1" thickBot="1" x14ac:dyDescent="0.3">
      <c r="B6" s="2"/>
      <c r="C6" s="16" t="s">
        <v>5</v>
      </c>
      <c r="D6" s="147" t="s">
        <v>6</v>
      </c>
      <c r="E6" s="148"/>
    </row>
    <row r="7" spans="2:5" ht="25.5" customHeight="1" x14ac:dyDescent="0.25">
      <c r="B7" s="3" t="s">
        <v>7</v>
      </c>
      <c r="C7" s="17">
        <v>7.0000000000000007E-2</v>
      </c>
      <c r="D7" s="149">
        <v>0.1</v>
      </c>
      <c r="E7" s="150"/>
    </row>
    <row r="8" spans="2:5" ht="25.5" customHeight="1" x14ac:dyDescent="0.25">
      <c r="B8" s="4" t="s">
        <v>8</v>
      </c>
      <c r="C8" s="5">
        <v>1000</v>
      </c>
      <c r="D8" s="145">
        <v>600</v>
      </c>
      <c r="E8" s="151"/>
    </row>
    <row r="9" spans="2:5" ht="25.5" customHeight="1" x14ac:dyDescent="0.25">
      <c r="B9" s="1" t="s">
        <v>9</v>
      </c>
      <c r="C9" s="13">
        <f>C7*C8</f>
        <v>70</v>
      </c>
      <c r="D9" s="143">
        <f>D8*D7</f>
        <v>60</v>
      </c>
      <c r="E9" s="144"/>
    </row>
    <row r="10" spans="2:5" ht="25.5" customHeight="1" x14ac:dyDescent="0.25">
      <c r="B10" s="1"/>
      <c r="C10" s="15"/>
      <c r="D10" s="15"/>
      <c r="E10" s="142"/>
    </row>
    <row r="11" spans="2:5" ht="25.5" customHeight="1" x14ac:dyDescent="0.25">
      <c r="B11" s="1"/>
      <c r="C11" s="15"/>
      <c r="D11" s="15"/>
      <c r="E11" s="142"/>
    </row>
    <row r="12" spans="2:5" ht="25.5" customHeight="1" x14ac:dyDescent="0.25">
      <c r="B12" s="6"/>
      <c r="C12" s="7" t="s">
        <v>10</v>
      </c>
      <c r="D12" s="143" t="s">
        <v>11</v>
      </c>
      <c r="E12" s="143"/>
    </row>
    <row r="13" spans="2:5" ht="40.5" customHeight="1" thickBot="1" x14ac:dyDescent="0.25">
      <c r="B13" s="8"/>
      <c r="C13" s="11" t="s">
        <v>5</v>
      </c>
      <c r="D13" s="12" t="s">
        <v>6</v>
      </c>
      <c r="E13" s="11" t="s">
        <v>12</v>
      </c>
    </row>
    <row r="14" spans="2:5" ht="25.5" customHeight="1" x14ac:dyDescent="0.25">
      <c r="B14" s="3" t="s">
        <v>8</v>
      </c>
      <c r="C14" s="9">
        <v>1000</v>
      </c>
      <c r="D14" s="10">
        <v>600</v>
      </c>
      <c r="E14" s="10">
        <v>400</v>
      </c>
    </row>
    <row r="15" spans="2:5" ht="25.5" customHeight="1" x14ac:dyDescent="0.25">
      <c r="B15" s="4" t="s">
        <v>9</v>
      </c>
      <c r="C15" s="14">
        <v>70</v>
      </c>
      <c r="D15" s="145">
        <v>60</v>
      </c>
      <c r="E15" s="145"/>
    </row>
    <row r="16" spans="2:5" ht="25.5" customHeight="1" x14ac:dyDescent="0.25">
      <c r="B16" s="1" t="s">
        <v>7</v>
      </c>
      <c r="C16" s="15">
        <f>C15/C14</f>
        <v>7.0000000000000007E-2</v>
      </c>
      <c r="D16" s="146">
        <f>D15/(D14+E14)</f>
        <v>0.06</v>
      </c>
      <c r="E16" s="146"/>
    </row>
    <row r="17" spans="2:5" ht="25.5" customHeight="1" x14ac:dyDescent="0.25">
      <c r="B17" s="1"/>
      <c r="C17" s="15"/>
      <c r="D17" s="15"/>
      <c r="E17" s="142"/>
    </row>
    <row r="18" spans="2:5" ht="25.5" customHeight="1" x14ac:dyDescent="0.25">
      <c r="B18" s="1"/>
      <c r="C18" s="15"/>
      <c r="D18" s="15"/>
      <c r="E18" s="142"/>
    </row>
    <row r="19" spans="2:5" ht="25.5" customHeight="1" x14ac:dyDescent="0.25">
      <c r="B19" s="1"/>
      <c r="C19" s="15"/>
      <c r="D19" s="15"/>
      <c r="E19" s="142"/>
    </row>
    <row r="20" spans="2:5" ht="15.75" x14ac:dyDescent="0.25">
      <c r="B20" s="1"/>
      <c r="C20" s="15"/>
      <c r="D20" s="15"/>
      <c r="E20" s="142"/>
    </row>
    <row r="21" spans="2:5" ht="15.75" x14ac:dyDescent="0.25">
      <c r="B21" s="1"/>
      <c r="C21" s="15"/>
      <c r="D21" s="15"/>
      <c r="E21" s="142"/>
    </row>
  </sheetData>
  <mergeCells count="10">
    <mergeCell ref="D9:E9"/>
    <mergeCell ref="D12:E12"/>
    <mergeCell ref="D15:E15"/>
    <mergeCell ref="D16:E16"/>
    <mergeCell ref="D2:E2"/>
    <mergeCell ref="D3:E3"/>
    <mergeCell ref="D4:E4"/>
    <mergeCell ref="D6:E6"/>
    <mergeCell ref="D7:E7"/>
    <mergeCell ref="D8:E8"/>
  </mergeCells>
  <pageMargins left="0.7" right="0.7" top="0.78740157499999996" bottom="0.78740157499999996"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4:H24"/>
  <sheetViews>
    <sheetView showFormulas="1" showGridLines="0" zoomScaleNormal="100" workbookViewId="0"/>
  </sheetViews>
  <sheetFormatPr baseColWidth="10" defaultRowHeight="14.25" x14ac:dyDescent="0.2"/>
  <cols>
    <col min="1" max="7" width="11.42578125" style="18"/>
    <col min="8" max="8" width="11.42578125" style="18" customWidth="1"/>
    <col min="9" max="16384" width="11.42578125" style="18"/>
  </cols>
  <sheetData>
    <row r="4" spans="1:8" x14ac:dyDescent="0.2">
      <c r="A4" s="18" t="s">
        <v>13</v>
      </c>
    </row>
    <row r="7" spans="1:8" x14ac:dyDescent="0.2">
      <c r="A7" s="56">
        <v>1</v>
      </c>
      <c r="B7" s="18" t="s">
        <v>15</v>
      </c>
    </row>
    <row r="8" spans="1:8" x14ac:dyDescent="0.2">
      <c r="A8" s="18" t="s">
        <v>14</v>
      </c>
      <c r="B8" s="138">
        <v>0</v>
      </c>
      <c r="C8" s="138">
        <v>0.02</v>
      </c>
      <c r="D8" s="138">
        <v>0.04</v>
      </c>
      <c r="E8" s="138">
        <v>7.0000000000000007E-2</v>
      </c>
      <c r="F8" s="138">
        <v>0.08</v>
      </c>
      <c r="G8" s="138">
        <v>0.1</v>
      </c>
      <c r="H8" s="138">
        <v>0.12</v>
      </c>
    </row>
    <row r="9" spans="1:8" x14ac:dyDescent="0.2">
      <c r="A9" s="18">
        <v>0</v>
      </c>
      <c r="B9" s="140">
        <f>$A$7*(1+$B$8)^A9</f>
        <v>1</v>
      </c>
      <c r="C9" s="141">
        <f>$A$7*(1+$C$8)^A9</f>
        <v>1</v>
      </c>
      <c r="D9" s="141">
        <f>$A$7*(1+$D$8)^A9</f>
        <v>1</v>
      </c>
      <c r="E9" s="141">
        <f>$A$7*(1+$E$8)^A9</f>
        <v>1</v>
      </c>
      <c r="F9" s="141">
        <f>$A$7*(1+$F$8)^A9</f>
        <v>1</v>
      </c>
      <c r="G9" s="141">
        <f>$A$7*(1+$G$8)^A9</f>
        <v>1</v>
      </c>
      <c r="H9" s="141">
        <f>$A$7*(1+$H$8)^A9</f>
        <v>1</v>
      </c>
    </row>
    <row r="10" spans="1:8" x14ac:dyDescent="0.2">
      <c r="A10" s="18">
        <v>1</v>
      </c>
      <c r="B10" s="141">
        <f t="shared" ref="B10:B24" si="0">$A$7*(1+$B$8)^A10</f>
        <v>1</v>
      </c>
      <c r="C10" s="141">
        <f t="shared" ref="C10:C24" si="1">$A$7*(1+$C$8)^A10</f>
        <v>1.02</v>
      </c>
      <c r="D10" s="141">
        <f t="shared" ref="D10:D24" si="2">$A$7*(1+$D$8)^A10</f>
        <v>1.04</v>
      </c>
      <c r="E10" s="141">
        <f t="shared" ref="E10:E24" si="3">$A$7*(1+$E$8)^A10</f>
        <v>1.07</v>
      </c>
      <c r="F10" s="141">
        <f t="shared" ref="F10:F24" si="4">$A$7*(1+$F$8)^A10</f>
        <v>1.08</v>
      </c>
      <c r="G10" s="141">
        <f t="shared" ref="G10:G24" si="5">$A$7*(1+$G$8)^A10</f>
        <v>1.1000000000000001</v>
      </c>
      <c r="H10" s="141">
        <f t="shared" ref="H10:H24" si="6">$A$7*(1+$H$8)^A10</f>
        <v>1.1200000000000001</v>
      </c>
    </row>
    <row r="11" spans="1:8" x14ac:dyDescent="0.2">
      <c r="A11" s="18">
        <v>2</v>
      </c>
      <c r="B11" s="141">
        <f t="shared" si="0"/>
        <v>1</v>
      </c>
      <c r="C11" s="141">
        <f t="shared" si="1"/>
        <v>1.0404</v>
      </c>
      <c r="D11" s="141">
        <f t="shared" si="2"/>
        <v>1.0816000000000001</v>
      </c>
      <c r="E11" s="141">
        <f t="shared" si="3"/>
        <v>1.1449</v>
      </c>
      <c r="F11" s="141">
        <f t="shared" si="4"/>
        <v>1.1664000000000001</v>
      </c>
      <c r="G11" s="141">
        <f t="shared" si="5"/>
        <v>1.2100000000000002</v>
      </c>
      <c r="H11" s="141">
        <f t="shared" si="6"/>
        <v>1.2544000000000002</v>
      </c>
    </row>
    <row r="12" spans="1:8" x14ac:dyDescent="0.2">
      <c r="A12" s="18">
        <v>3</v>
      </c>
      <c r="B12" s="141">
        <f t="shared" si="0"/>
        <v>1</v>
      </c>
      <c r="C12" s="141">
        <f t="shared" si="1"/>
        <v>1.0612079999999999</v>
      </c>
      <c r="D12" s="141">
        <f t="shared" si="2"/>
        <v>1.1248640000000001</v>
      </c>
      <c r="E12" s="141">
        <f t="shared" si="3"/>
        <v>1.2250430000000001</v>
      </c>
      <c r="F12" s="141">
        <f t="shared" si="4"/>
        <v>1.2597120000000002</v>
      </c>
      <c r="G12" s="141">
        <f t="shared" si="5"/>
        <v>1.3310000000000004</v>
      </c>
      <c r="H12" s="141">
        <f t="shared" si="6"/>
        <v>1.4049280000000004</v>
      </c>
    </row>
    <row r="13" spans="1:8" x14ac:dyDescent="0.2">
      <c r="A13" s="18">
        <v>4</v>
      </c>
      <c r="B13" s="141">
        <f t="shared" si="0"/>
        <v>1</v>
      </c>
      <c r="C13" s="141">
        <f t="shared" si="1"/>
        <v>1.08243216</v>
      </c>
      <c r="D13" s="141">
        <f t="shared" si="2"/>
        <v>1.1698585600000002</v>
      </c>
      <c r="E13" s="141">
        <f t="shared" si="3"/>
        <v>1.31079601</v>
      </c>
      <c r="F13" s="141">
        <f t="shared" si="4"/>
        <v>1.3604889600000003</v>
      </c>
      <c r="G13" s="141">
        <f t="shared" si="5"/>
        <v>1.4641000000000004</v>
      </c>
      <c r="H13" s="141">
        <f t="shared" si="6"/>
        <v>1.5735193600000004</v>
      </c>
    </row>
    <row r="14" spans="1:8" x14ac:dyDescent="0.2">
      <c r="A14" s="18">
        <v>5</v>
      </c>
      <c r="B14" s="141">
        <f t="shared" si="0"/>
        <v>1</v>
      </c>
      <c r="C14" s="141">
        <f t="shared" si="1"/>
        <v>1.1040808032</v>
      </c>
      <c r="D14" s="141">
        <f t="shared" si="2"/>
        <v>1.2166529024000003</v>
      </c>
      <c r="E14" s="141">
        <f t="shared" si="3"/>
        <v>1.4025517307000002</v>
      </c>
      <c r="F14" s="141">
        <f t="shared" si="4"/>
        <v>1.4693280768000003</v>
      </c>
      <c r="G14" s="141">
        <f t="shared" si="5"/>
        <v>1.6105100000000006</v>
      </c>
      <c r="H14" s="141">
        <f t="shared" si="6"/>
        <v>1.7623416832000005</v>
      </c>
    </row>
    <row r="15" spans="1:8" x14ac:dyDescent="0.2">
      <c r="A15" s="18">
        <v>6</v>
      </c>
      <c r="B15" s="141">
        <f t="shared" si="0"/>
        <v>1</v>
      </c>
      <c r="C15" s="141">
        <f t="shared" si="1"/>
        <v>1.1261624192640001</v>
      </c>
      <c r="D15" s="141">
        <f t="shared" si="2"/>
        <v>1.2653190184960004</v>
      </c>
      <c r="E15" s="141">
        <f t="shared" si="3"/>
        <v>1.5007303518490001</v>
      </c>
      <c r="F15" s="141">
        <f t="shared" si="4"/>
        <v>1.5868743229440005</v>
      </c>
      <c r="G15" s="141">
        <f t="shared" si="5"/>
        <v>1.7715610000000008</v>
      </c>
      <c r="H15" s="141">
        <f t="shared" si="6"/>
        <v>1.9738226851840008</v>
      </c>
    </row>
    <row r="16" spans="1:8" x14ac:dyDescent="0.2">
      <c r="A16" s="18">
        <v>7</v>
      </c>
      <c r="B16" s="141">
        <f t="shared" si="0"/>
        <v>1</v>
      </c>
      <c r="C16" s="141">
        <f t="shared" si="1"/>
        <v>1.1486856676492798</v>
      </c>
      <c r="D16" s="141">
        <f t="shared" si="2"/>
        <v>1.3159317792358403</v>
      </c>
      <c r="E16" s="141">
        <f t="shared" si="3"/>
        <v>1.6057814764784302</v>
      </c>
      <c r="F16" s="141">
        <f t="shared" si="4"/>
        <v>1.7138242687795207</v>
      </c>
      <c r="G16" s="141">
        <f t="shared" si="5"/>
        <v>1.9487171000000012</v>
      </c>
      <c r="H16" s="141">
        <f t="shared" si="6"/>
        <v>2.210681407406081</v>
      </c>
    </row>
    <row r="17" spans="1:8" x14ac:dyDescent="0.2">
      <c r="A17" s="18">
        <v>8</v>
      </c>
      <c r="B17" s="141">
        <f t="shared" si="0"/>
        <v>1</v>
      </c>
      <c r="C17" s="141">
        <f t="shared" si="1"/>
        <v>1.1716593810022655</v>
      </c>
      <c r="D17" s="141">
        <f t="shared" si="2"/>
        <v>1.3685690504052741</v>
      </c>
      <c r="E17" s="141">
        <f t="shared" si="3"/>
        <v>1.7181861798319202</v>
      </c>
      <c r="F17" s="141">
        <f t="shared" si="4"/>
        <v>1.8509302102818823</v>
      </c>
      <c r="G17" s="141">
        <f t="shared" si="5"/>
        <v>2.1435888100000011</v>
      </c>
      <c r="H17" s="141">
        <f t="shared" si="6"/>
        <v>2.4759631762948109</v>
      </c>
    </row>
    <row r="18" spans="1:8" x14ac:dyDescent="0.2">
      <c r="A18" s="18">
        <v>9</v>
      </c>
      <c r="B18" s="141">
        <f t="shared" si="0"/>
        <v>1</v>
      </c>
      <c r="C18" s="141">
        <f t="shared" si="1"/>
        <v>1.1950925686223108</v>
      </c>
      <c r="D18" s="141">
        <f t="shared" si="2"/>
        <v>1.4233118124214852</v>
      </c>
      <c r="E18" s="141">
        <f t="shared" si="3"/>
        <v>1.8384592124201549</v>
      </c>
      <c r="F18" s="141">
        <f t="shared" si="4"/>
        <v>1.9990046271044331</v>
      </c>
      <c r="G18" s="141">
        <f t="shared" si="5"/>
        <v>2.3579476910000015</v>
      </c>
      <c r="H18" s="141">
        <f t="shared" si="6"/>
        <v>2.7730787574501883</v>
      </c>
    </row>
    <row r="19" spans="1:8" x14ac:dyDescent="0.2">
      <c r="A19" s="18">
        <v>10</v>
      </c>
      <c r="B19" s="141">
        <f t="shared" si="0"/>
        <v>1</v>
      </c>
      <c r="C19" s="141">
        <f t="shared" si="1"/>
        <v>1.2189944199947571</v>
      </c>
      <c r="D19" s="141">
        <f t="shared" si="2"/>
        <v>1.4802442849183446</v>
      </c>
      <c r="E19" s="141">
        <f t="shared" si="3"/>
        <v>1.9671513572895656</v>
      </c>
      <c r="F19" s="141">
        <f t="shared" si="4"/>
        <v>2.1589249972727877</v>
      </c>
      <c r="G19" s="141">
        <f t="shared" si="5"/>
        <v>2.5937424601000019</v>
      </c>
      <c r="H19" s="141">
        <f t="shared" si="6"/>
        <v>3.1058482083442112</v>
      </c>
    </row>
    <row r="20" spans="1:8" x14ac:dyDescent="0.2">
      <c r="A20" s="18">
        <v>11</v>
      </c>
      <c r="B20" s="141">
        <f t="shared" si="0"/>
        <v>1</v>
      </c>
      <c r="C20" s="141">
        <f t="shared" si="1"/>
        <v>1.243374308394652</v>
      </c>
      <c r="D20" s="141">
        <f t="shared" si="2"/>
        <v>1.5394540563150783</v>
      </c>
      <c r="E20" s="141">
        <f t="shared" si="3"/>
        <v>2.1048519522998355</v>
      </c>
      <c r="F20" s="141">
        <f t="shared" si="4"/>
        <v>2.3316389970546108</v>
      </c>
      <c r="G20" s="141">
        <f t="shared" si="5"/>
        <v>2.8531167061100025</v>
      </c>
      <c r="H20" s="141">
        <f t="shared" si="6"/>
        <v>3.4785499933455171</v>
      </c>
    </row>
    <row r="21" spans="1:8" x14ac:dyDescent="0.2">
      <c r="A21" s="18">
        <v>12</v>
      </c>
      <c r="B21" s="141">
        <f t="shared" si="0"/>
        <v>1</v>
      </c>
      <c r="C21" s="141">
        <f t="shared" si="1"/>
        <v>1.2682417945625453</v>
      </c>
      <c r="D21" s="141">
        <f t="shared" si="2"/>
        <v>1.6010322185676817</v>
      </c>
      <c r="E21" s="141">
        <f t="shared" si="3"/>
        <v>2.2521915889608235</v>
      </c>
      <c r="F21" s="141">
        <f t="shared" si="4"/>
        <v>2.5181701168189798</v>
      </c>
      <c r="G21" s="141">
        <f t="shared" si="5"/>
        <v>3.1384283767210026</v>
      </c>
      <c r="H21" s="141">
        <f t="shared" si="6"/>
        <v>3.8959759925469788</v>
      </c>
    </row>
    <row r="22" spans="1:8" x14ac:dyDescent="0.2">
      <c r="A22" s="18">
        <v>13</v>
      </c>
      <c r="B22" s="141">
        <f t="shared" si="0"/>
        <v>1</v>
      </c>
      <c r="C22" s="141">
        <f t="shared" si="1"/>
        <v>1.2936066304537961</v>
      </c>
      <c r="D22" s="141">
        <f t="shared" si="2"/>
        <v>1.6650735073103891</v>
      </c>
      <c r="E22" s="141">
        <f t="shared" si="3"/>
        <v>2.4098450001880813</v>
      </c>
      <c r="F22" s="141">
        <f t="shared" si="4"/>
        <v>2.7196237261644982</v>
      </c>
      <c r="G22" s="141">
        <f t="shared" si="5"/>
        <v>3.4522712143931029</v>
      </c>
      <c r="H22" s="141">
        <f t="shared" si="6"/>
        <v>4.363493111652617</v>
      </c>
    </row>
    <row r="23" spans="1:8" x14ac:dyDescent="0.2">
      <c r="A23" s="18">
        <v>14</v>
      </c>
      <c r="B23" s="141">
        <f t="shared" si="0"/>
        <v>1</v>
      </c>
      <c r="C23" s="141">
        <f t="shared" si="1"/>
        <v>1.3194787630628722</v>
      </c>
      <c r="D23" s="141">
        <f t="shared" si="2"/>
        <v>1.7316764476028046</v>
      </c>
      <c r="E23" s="141">
        <f t="shared" si="3"/>
        <v>2.5785341502012469</v>
      </c>
      <c r="F23" s="141">
        <f t="shared" si="4"/>
        <v>2.9371936242576586</v>
      </c>
      <c r="G23" s="141">
        <f t="shared" si="5"/>
        <v>3.7974983358324139</v>
      </c>
      <c r="H23" s="141">
        <f t="shared" si="6"/>
        <v>4.8871122850509314</v>
      </c>
    </row>
    <row r="24" spans="1:8" x14ac:dyDescent="0.2">
      <c r="A24" s="18">
        <v>15</v>
      </c>
      <c r="B24" s="141">
        <f t="shared" si="0"/>
        <v>1</v>
      </c>
      <c r="C24" s="141">
        <f t="shared" si="1"/>
        <v>1.3458683383241292</v>
      </c>
      <c r="D24" s="141">
        <f t="shared" si="2"/>
        <v>1.8009435055069167</v>
      </c>
      <c r="E24" s="141">
        <f t="shared" si="3"/>
        <v>2.7590315407153345</v>
      </c>
      <c r="F24" s="141">
        <f t="shared" si="4"/>
        <v>3.1721691141982715</v>
      </c>
      <c r="G24" s="141">
        <f t="shared" si="5"/>
        <v>4.1772481694156554</v>
      </c>
      <c r="H24" s="141">
        <f t="shared" si="6"/>
        <v>5.4735657592570428</v>
      </c>
    </row>
  </sheetData>
  <pageMargins left="0.7" right="0.7" top="0.78740157499999996" bottom="0.78740157499999996" header="0.3" footer="0.3"/>
  <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3:G20"/>
  <sheetViews>
    <sheetView showGridLines="0" zoomScaleNormal="100" workbookViewId="0"/>
  </sheetViews>
  <sheetFormatPr baseColWidth="10" defaultRowHeight="14.25" x14ac:dyDescent="0.2"/>
  <cols>
    <col min="1" max="16384" width="11.42578125" style="18"/>
  </cols>
  <sheetData>
    <row r="3" spans="1:7" x14ac:dyDescent="0.2">
      <c r="A3" s="56">
        <v>1</v>
      </c>
      <c r="B3" s="18" t="s">
        <v>15</v>
      </c>
    </row>
    <row r="4" spans="1:7" x14ac:dyDescent="0.2">
      <c r="A4" s="18" t="s">
        <v>14</v>
      </c>
      <c r="B4" s="138">
        <v>0</v>
      </c>
      <c r="C4" s="138">
        <v>0.02</v>
      </c>
      <c r="D4" s="138">
        <v>0.04</v>
      </c>
      <c r="E4" s="138">
        <v>0.08</v>
      </c>
      <c r="F4" s="138">
        <v>0.1</v>
      </c>
      <c r="G4" s="138">
        <v>0.12</v>
      </c>
    </row>
    <row r="5" spans="1:7" x14ac:dyDescent="0.2">
      <c r="A5" s="18">
        <v>0</v>
      </c>
      <c r="B5" s="139">
        <f>$A$3/(1+B$4)^A5</f>
        <v>1</v>
      </c>
      <c r="C5" s="139">
        <f>$A$3/(1+C$4)^A5</f>
        <v>1</v>
      </c>
      <c r="D5" s="139">
        <f>$A$3/(1+D$4)^A5</f>
        <v>1</v>
      </c>
      <c r="E5" s="139">
        <f t="shared" ref="E5:E20" si="0">$A$3/(1+E$4)^A5</f>
        <v>1</v>
      </c>
      <c r="F5" s="139">
        <f t="shared" ref="F5:F20" si="1">$A$3/(1+F$4)^A5</f>
        <v>1</v>
      </c>
      <c r="G5" s="139">
        <f t="shared" ref="G5:G20" si="2">$A$3/(1+G$4)^A5</f>
        <v>1</v>
      </c>
    </row>
    <row r="6" spans="1:7" x14ac:dyDescent="0.2">
      <c r="A6" s="18">
        <v>1</v>
      </c>
      <c r="B6" s="139">
        <f t="shared" ref="B6:B20" si="3">$A$3/(1+$B$4)^A6</f>
        <v>1</v>
      </c>
      <c r="C6" s="139">
        <f t="shared" ref="C6:C19" si="4">$A$3/(1+C$4)^A6</f>
        <v>0.98039215686274506</v>
      </c>
      <c r="D6" s="139">
        <f t="shared" ref="D6:D20" si="5">$A$3/(1+D$4)^A6</f>
        <v>0.96153846153846145</v>
      </c>
      <c r="E6" s="139">
        <f t="shared" si="0"/>
        <v>0.92592592592592582</v>
      </c>
      <c r="F6" s="139">
        <f t="shared" si="1"/>
        <v>0.90909090909090906</v>
      </c>
      <c r="G6" s="139">
        <f t="shared" si="2"/>
        <v>0.89285714285714279</v>
      </c>
    </row>
    <row r="7" spans="1:7" x14ac:dyDescent="0.2">
      <c r="A7" s="18">
        <v>2</v>
      </c>
      <c r="B7" s="139">
        <f t="shared" si="3"/>
        <v>1</v>
      </c>
      <c r="C7" s="139">
        <f t="shared" si="4"/>
        <v>0.96116878123798544</v>
      </c>
      <c r="D7" s="139">
        <f t="shared" si="5"/>
        <v>0.92455621301775137</v>
      </c>
      <c r="E7" s="139">
        <f t="shared" si="0"/>
        <v>0.85733882030178321</v>
      </c>
      <c r="F7" s="139">
        <f t="shared" si="1"/>
        <v>0.82644628099173545</v>
      </c>
      <c r="G7" s="139">
        <f t="shared" si="2"/>
        <v>0.79719387755102034</v>
      </c>
    </row>
    <row r="8" spans="1:7" x14ac:dyDescent="0.2">
      <c r="A8" s="18">
        <v>3</v>
      </c>
      <c r="B8" s="139">
        <f t="shared" si="3"/>
        <v>1</v>
      </c>
      <c r="C8" s="139">
        <f t="shared" si="4"/>
        <v>0.94232233454704462</v>
      </c>
      <c r="D8" s="139">
        <f t="shared" si="5"/>
        <v>0.88899635867091487</v>
      </c>
      <c r="E8" s="139">
        <f t="shared" si="0"/>
        <v>0.79383224102016958</v>
      </c>
      <c r="F8" s="139">
        <f t="shared" si="1"/>
        <v>0.75131480090157754</v>
      </c>
      <c r="G8" s="139">
        <f t="shared" si="2"/>
        <v>0.71178024781341087</v>
      </c>
    </row>
    <row r="9" spans="1:7" x14ac:dyDescent="0.2">
      <c r="A9" s="18">
        <v>4</v>
      </c>
      <c r="B9" s="139">
        <f t="shared" si="3"/>
        <v>1</v>
      </c>
      <c r="C9" s="139">
        <f t="shared" si="4"/>
        <v>0.9238454260265142</v>
      </c>
      <c r="D9" s="139">
        <f t="shared" si="5"/>
        <v>0.85480419102972571</v>
      </c>
      <c r="E9" s="139">
        <f t="shared" si="0"/>
        <v>0.73502985279645328</v>
      </c>
      <c r="F9" s="139">
        <f t="shared" si="1"/>
        <v>0.68301345536507052</v>
      </c>
      <c r="G9" s="139">
        <f t="shared" si="2"/>
        <v>0.63551807840483121</v>
      </c>
    </row>
    <row r="10" spans="1:7" x14ac:dyDescent="0.2">
      <c r="A10" s="18">
        <v>5</v>
      </c>
      <c r="B10" s="139">
        <f t="shared" si="3"/>
        <v>1</v>
      </c>
      <c r="C10" s="139">
        <f t="shared" si="4"/>
        <v>0.90573080982991594</v>
      </c>
      <c r="D10" s="139">
        <f t="shared" si="5"/>
        <v>0.82192710675935154</v>
      </c>
      <c r="E10" s="139">
        <f t="shared" si="0"/>
        <v>0.68058319703375303</v>
      </c>
      <c r="F10" s="139">
        <f t="shared" si="1"/>
        <v>0.62092132305915493</v>
      </c>
      <c r="G10" s="139">
        <f t="shared" si="2"/>
        <v>0.56742685571859919</v>
      </c>
    </row>
    <row r="11" spans="1:7" x14ac:dyDescent="0.2">
      <c r="A11" s="18">
        <v>6</v>
      </c>
      <c r="B11" s="139">
        <f t="shared" si="3"/>
        <v>1</v>
      </c>
      <c r="C11" s="139">
        <f t="shared" si="4"/>
        <v>0.88797138218619198</v>
      </c>
      <c r="D11" s="139">
        <f t="shared" si="5"/>
        <v>0.79031452573014571</v>
      </c>
      <c r="E11" s="139">
        <f t="shared" si="0"/>
        <v>0.63016962688310452</v>
      </c>
      <c r="F11" s="139">
        <f t="shared" si="1"/>
        <v>0.56447393005377722</v>
      </c>
      <c r="G11" s="139">
        <f t="shared" si="2"/>
        <v>0.50663112117732068</v>
      </c>
    </row>
    <row r="12" spans="1:7" x14ac:dyDescent="0.2">
      <c r="A12" s="18">
        <v>7</v>
      </c>
      <c r="B12" s="139">
        <f t="shared" si="3"/>
        <v>1</v>
      </c>
      <c r="C12" s="139">
        <f t="shared" si="4"/>
        <v>0.87056017861391388</v>
      </c>
      <c r="D12" s="139">
        <f t="shared" si="5"/>
        <v>0.75991781320206331</v>
      </c>
      <c r="E12" s="139">
        <f t="shared" si="0"/>
        <v>0.58349039526213387</v>
      </c>
      <c r="F12" s="139">
        <f t="shared" si="1"/>
        <v>0.51315811823070645</v>
      </c>
      <c r="G12" s="139">
        <f t="shared" si="2"/>
        <v>0.45234921533689343</v>
      </c>
    </row>
    <row r="13" spans="1:7" x14ac:dyDescent="0.2">
      <c r="A13" s="18">
        <v>8</v>
      </c>
      <c r="B13" s="139">
        <f t="shared" si="3"/>
        <v>1</v>
      </c>
      <c r="C13" s="139">
        <f t="shared" si="4"/>
        <v>0.85349037119011162</v>
      </c>
      <c r="D13" s="139">
        <f t="shared" si="5"/>
        <v>0.73069020500198378</v>
      </c>
      <c r="E13" s="139">
        <f t="shared" si="0"/>
        <v>0.54026888450197574</v>
      </c>
      <c r="F13" s="139">
        <f t="shared" si="1"/>
        <v>0.46650738020973315</v>
      </c>
      <c r="G13" s="139">
        <f t="shared" si="2"/>
        <v>0.4038832279793691</v>
      </c>
    </row>
    <row r="14" spans="1:7" x14ac:dyDescent="0.2">
      <c r="A14" s="18">
        <v>9</v>
      </c>
      <c r="B14" s="139">
        <f t="shared" si="3"/>
        <v>1</v>
      </c>
      <c r="C14" s="139">
        <f t="shared" si="4"/>
        <v>0.83675526587265847</v>
      </c>
      <c r="D14" s="139">
        <f t="shared" si="5"/>
        <v>0.70258673557883045</v>
      </c>
      <c r="E14" s="139">
        <f t="shared" si="0"/>
        <v>0.50024896713145905</v>
      </c>
      <c r="F14" s="139">
        <f t="shared" si="1"/>
        <v>0.42409761837248466</v>
      </c>
      <c r="G14" s="139">
        <f t="shared" si="2"/>
        <v>0.36061002498157957</v>
      </c>
    </row>
    <row r="15" spans="1:7" x14ac:dyDescent="0.2">
      <c r="A15" s="18">
        <v>10</v>
      </c>
      <c r="B15" s="139">
        <f t="shared" si="3"/>
        <v>1</v>
      </c>
      <c r="C15" s="139">
        <f t="shared" si="4"/>
        <v>0.82034829987515534</v>
      </c>
      <c r="D15" s="139">
        <f t="shared" si="5"/>
        <v>0.67556416882579851</v>
      </c>
      <c r="E15" s="139">
        <f t="shared" si="0"/>
        <v>0.46319348808468425</v>
      </c>
      <c r="F15" s="139">
        <f t="shared" si="1"/>
        <v>0.38554328942953148</v>
      </c>
      <c r="G15" s="139">
        <f t="shared" si="2"/>
        <v>0.32197323659069599</v>
      </c>
    </row>
    <row r="16" spans="1:7" x14ac:dyDescent="0.2">
      <c r="A16" s="18">
        <v>11</v>
      </c>
      <c r="B16" s="139">
        <f t="shared" si="3"/>
        <v>1</v>
      </c>
      <c r="C16" s="139">
        <f t="shared" si="4"/>
        <v>0.80426303909328967</v>
      </c>
      <c r="D16" s="139">
        <f t="shared" si="5"/>
        <v>0.6495809315632679</v>
      </c>
      <c r="E16" s="139">
        <f t="shared" si="0"/>
        <v>0.42888285933767062</v>
      </c>
      <c r="F16" s="139">
        <f t="shared" si="1"/>
        <v>0.3504938994813922</v>
      </c>
      <c r="G16" s="139">
        <f t="shared" si="2"/>
        <v>0.28747610409883567</v>
      </c>
    </row>
    <row r="17" spans="1:7" x14ac:dyDescent="0.2">
      <c r="A17" s="18">
        <v>12</v>
      </c>
      <c r="B17" s="139">
        <f t="shared" si="3"/>
        <v>1</v>
      </c>
      <c r="C17" s="139">
        <f t="shared" si="4"/>
        <v>0.78849317558165644</v>
      </c>
      <c r="D17" s="139">
        <f t="shared" si="5"/>
        <v>0.62459704958006512</v>
      </c>
      <c r="E17" s="139">
        <f t="shared" si="0"/>
        <v>0.39711375864599124</v>
      </c>
      <c r="F17" s="139">
        <f t="shared" si="1"/>
        <v>0.31863081771035656</v>
      </c>
      <c r="G17" s="139">
        <f t="shared" si="2"/>
        <v>0.25667509294538904</v>
      </c>
    </row>
    <row r="18" spans="1:7" x14ac:dyDescent="0.2">
      <c r="A18" s="18">
        <v>13</v>
      </c>
      <c r="B18" s="139">
        <f t="shared" si="3"/>
        <v>1</v>
      </c>
      <c r="C18" s="139">
        <f t="shared" si="4"/>
        <v>0.77303252508005538</v>
      </c>
      <c r="D18" s="139">
        <f t="shared" si="5"/>
        <v>0.600574086134678</v>
      </c>
      <c r="E18" s="139">
        <f t="shared" si="0"/>
        <v>0.36769792467221413</v>
      </c>
      <c r="F18" s="139">
        <f t="shared" si="1"/>
        <v>0.28966437973668779</v>
      </c>
      <c r="G18" s="139">
        <f t="shared" si="2"/>
        <v>0.22917419012981158</v>
      </c>
    </row>
    <row r="19" spans="1:7" x14ac:dyDescent="0.2">
      <c r="A19" s="18">
        <v>14</v>
      </c>
      <c r="B19" s="139">
        <f t="shared" si="3"/>
        <v>1</v>
      </c>
      <c r="C19" s="139">
        <f t="shared" si="4"/>
        <v>0.75787502458828948</v>
      </c>
      <c r="D19" s="139">
        <f t="shared" si="5"/>
        <v>0.57747508282180582</v>
      </c>
      <c r="E19" s="139">
        <f t="shared" si="0"/>
        <v>0.34046104136316119</v>
      </c>
      <c r="F19" s="139">
        <f t="shared" si="1"/>
        <v>0.26333125430607973</v>
      </c>
      <c r="G19" s="139">
        <f t="shared" si="2"/>
        <v>0.20461981261590317</v>
      </c>
    </row>
    <row r="20" spans="1:7" x14ac:dyDescent="0.2">
      <c r="A20" s="18">
        <v>15</v>
      </c>
      <c r="B20" s="139">
        <f t="shared" si="3"/>
        <v>1</v>
      </c>
      <c r="C20" s="139">
        <f>$A$3/(1+C$4)^A20</f>
        <v>0.74301472998851925</v>
      </c>
      <c r="D20" s="139">
        <f t="shared" si="5"/>
        <v>0.55526450271327477</v>
      </c>
      <c r="E20" s="139">
        <f t="shared" si="0"/>
        <v>0.31524170496588994</v>
      </c>
      <c r="F20" s="139">
        <f t="shared" si="1"/>
        <v>0.23939204936916339</v>
      </c>
      <c r="G20" s="139">
        <f t="shared" si="2"/>
        <v>0.18269626126419927</v>
      </c>
    </row>
  </sheetData>
  <pageMargins left="0.7" right="0.7" top="0.78740157499999996" bottom="0.78740157499999996" header="0.3" footer="0.3"/>
  <pageSetup paperSize="9"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4:G65"/>
  <sheetViews>
    <sheetView showGridLines="0" zoomScaleNormal="100" workbookViewId="0"/>
  </sheetViews>
  <sheetFormatPr baseColWidth="10" defaultRowHeight="14.25" x14ac:dyDescent="0.2"/>
  <cols>
    <col min="1" max="3" width="11.42578125" style="18"/>
    <col min="4" max="4" width="12.140625" style="18" bestFit="1" customWidth="1"/>
    <col min="5" max="6" width="11.5703125" style="18" bestFit="1" customWidth="1"/>
    <col min="7" max="7" width="12.140625" style="18" bestFit="1" customWidth="1"/>
    <col min="8" max="16384" width="11.42578125" style="18"/>
  </cols>
  <sheetData>
    <row r="4" spans="3:7" ht="15" x14ac:dyDescent="0.25">
      <c r="C4" s="53" t="s">
        <v>142</v>
      </c>
      <c r="D4" s="134">
        <v>0.08</v>
      </c>
    </row>
    <row r="9" spans="3:7" ht="21" customHeight="1" thickBot="1" x14ac:dyDescent="0.25">
      <c r="C9" s="31" t="s">
        <v>18</v>
      </c>
      <c r="D9" s="32">
        <v>0</v>
      </c>
      <c r="E9" s="32">
        <v>1</v>
      </c>
      <c r="F9" s="32">
        <v>2</v>
      </c>
      <c r="G9" s="32">
        <v>3</v>
      </c>
    </row>
    <row r="10" spans="3:7" ht="21" customHeight="1" x14ac:dyDescent="0.2">
      <c r="C10" s="104"/>
      <c r="D10" s="104"/>
      <c r="E10" s="104">
        <v>1000</v>
      </c>
      <c r="F10" s="104">
        <v>2000</v>
      </c>
      <c r="G10" s="104">
        <v>3000</v>
      </c>
    </row>
    <row r="11" spans="3:7" ht="21" customHeight="1" x14ac:dyDescent="0.2">
      <c r="C11" s="104"/>
      <c r="D11" s="104"/>
      <c r="E11" s="104"/>
      <c r="F11" s="104"/>
      <c r="G11" s="104"/>
    </row>
    <row r="12" spans="3:7" ht="21" customHeight="1" x14ac:dyDescent="0.2">
      <c r="C12" s="104"/>
      <c r="D12" s="135">
        <f>E10/(1+$D$4)</f>
        <v>925.92592592592587</v>
      </c>
      <c r="E12" s="104"/>
      <c r="F12" s="104"/>
      <c r="G12" s="104"/>
    </row>
    <row r="13" spans="3:7" ht="21" customHeight="1" x14ac:dyDescent="0.2">
      <c r="C13" s="104"/>
      <c r="D13" s="135">
        <f>F10/(1+$D$4)^2</f>
        <v>1714.6776406035665</v>
      </c>
      <c r="E13" s="104"/>
      <c r="F13" s="104"/>
      <c r="G13" s="104"/>
    </row>
    <row r="14" spans="3:7" ht="21" customHeight="1" x14ac:dyDescent="0.2">
      <c r="C14" s="104"/>
      <c r="D14" s="135">
        <f>G10/(1+$D$4)^3</f>
        <v>2381.4967230605089</v>
      </c>
      <c r="E14" s="104"/>
      <c r="F14" s="104"/>
      <c r="G14" s="104"/>
    </row>
    <row r="15" spans="3:7" ht="21" customHeight="1" thickBot="1" x14ac:dyDescent="0.3">
      <c r="C15" s="136" t="s">
        <v>19</v>
      </c>
      <c r="D15" s="137">
        <f>SUM(D12:D14)</f>
        <v>5022.100289590001</v>
      </c>
      <c r="E15" s="104"/>
      <c r="F15" s="104"/>
      <c r="G15" s="104"/>
    </row>
    <row r="16" spans="3:7" ht="10.5" customHeight="1" thickTop="1" x14ac:dyDescent="0.2">
      <c r="C16" s="104"/>
      <c r="D16" s="104"/>
      <c r="E16" s="104"/>
      <c r="F16" s="104"/>
      <c r="G16" s="104"/>
    </row>
    <row r="20" spans="3:7" ht="15" thickBot="1" x14ac:dyDescent="0.25">
      <c r="C20" s="31" t="s">
        <v>18</v>
      </c>
      <c r="D20" s="32">
        <v>0</v>
      </c>
      <c r="E20" s="32">
        <v>1</v>
      </c>
      <c r="F20" s="32">
        <v>2</v>
      </c>
      <c r="G20" s="32">
        <v>3</v>
      </c>
    </row>
    <row r="21" spans="3:7" x14ac:dyDescent="0.2">
      <c r="C21" s="104"/>
      <c r="D21" s="104"/>
      <c r="E21" s="104">
        <v>1000</v>
      </c>
      <c r="F21" s="104">
        <v>2000</v>
      </c>
      <c r="G21" s="104">
        <v>3000</v>
      </c>
    </row>
    <row r="22" spans="3:7" x14ac:dyDescent="0.2">
      <c r="C22" s="104"/>
      <c r="D22" s="104"/>
      <c r="E22" s="104"/>
      <c r="F22" s="104"/>
      <c r="G22" s="104"/>
    </row>
    <row r="23" spans="3:7" x14ac:dyDescent="0.2">
      <c r="C23" s="104"/>
      <c r="E23" s="104"/>
      <c r="F23" s="104"/>
      <c r="G23" s="135">
        <f>G21*(1+$D$4)^(G20-G20)</f>
        <v>3000</v>
      </c>
    </row>
    <row r="24" spans="3:7" x14ac:dyDescent="0.2">
      <c r="C24" s="104"/>
      <c r="F24" s="104"/>
      <c r="G24" s="135">
        <f>F21*(1+$D$4)^(G20-F20)</f>
        <v>2160</v>
      </c>
    </row>
    <row r="25" spans="3:7" x14ac:dyDescent="0.2">
      <c r="C25" s="104"/>
      <c r="E25" s="104"/>
      <c r="F25" s="104"/>
      <c r="G25" s="135">
        <f>E21*(1+$D$4)^(G20-E20)</f>
        <v>1166.4000000000001</v>
      </c>
    </row>
    <row r="26" spans="3:7" ht="21" customHeight="1" thickBot="1" x14ac:dyDescent="0.3">
      <c r="E26" s="104"/>
      <c r="F26" s="136" t="s">
        <v>20</v>
      </c>
      <c r="G26" s="137">
        <f>SUM(G23:G25)</f>
        <v>6326.4</v>
      </c>
    </row>
    <row r="27" spans="3:7" ht="10.5" customHeight="1" thickTop="1" x14ac:dyDescent="0.2">
      <c r="C27" s="104"/>
      <c r="D27" s="104"/>
      <c r="E27" s="104"/>
      <c r="F27" s="104"/>
      <c r="G27" s="104"/>
    </row>
    <row r="29" spans="3:7" ht="15" x14ac:dyDescent="0.25">
      <c r="C29" s="53" t="s">
        <v>142</v>
      </c>
      <c r="D29" s="134">
        <v>0.06</v>
      </c>
    </row>
    <row r="31" spans="3:7" ht="21" customHeight="1" thickBot="1" x14ac:dyDescent="0.25">
      <c r="C31" s="31" t="s">
        <v>18</v>
      </c>
      <c r="D31" s="32">
        <v>0</v>
      </c>
      <c r="E31" s="32">
        <v>1</v>
      </c>
      <c r="F31" s="32">
        <v>2</v>
      </c>
      <c r="G31" s="32">
        <v>3</v>
      </c>
    </row>
    <row r="32" spans="3:7" ht="21" customHeight="1" x14ac:dyDescent="0.2">
      <c r="C32" s="104"/>
      <c r="D32" s="104"/>
      <c r="E32" s="104">
        <v>1000</v>
      </c>
      <c r="F32" s="104">
        <v>1000</v>
      </c>
      <c r="G32" s="104">
        <v>1000</v>
      </c>
    </row>
    <row r="33" spans="3:7" ht="21" customHeight="1" x14ac:dyDescent="0.2">
      <c r="C33" s="104"/>
      <c r="D33" s="104"/>
      <c r="E33" s="104"/>
      <c r="F33" s="104"/>
      <c r="G33" s="104"/>
    </row>
    <row r="34" spans="3:7" ht="21" customHeight="1" x14ac:dyDescent="0.2">
      <c r="C34" s="104"/>
      <c r="E34" s="104"/>
      <c r="F34" s="104"/>
      <c r="G34" s="135">
        <f>G32*(1+$D$29)^(G31-G31)</f>
        <v>1000</v>
      </c>
    </row>
    <row r="35" spans="3:7" ht="21" customHeight="1" x14ac:dyDescent="0.2">
      <c r="C35" s="104"/>
      <c r="F35" s="104"/>
      <c r="G35" s="135">
        <f>F32*(1+$D$29)^(G31-F31)</f>
        <v>1060</v>
      </c>
    </row>
    <row r="36" spans="3:7" ht="21" customHeight="1" x14ac:dyDescent="0.2">
      <c r="C36" s="104"/>
      <c r="E36" s="104"/>
      <c r="F36" s="104"/>
      <c r="G36" s="135">
        <f>E32*(1+$D$29)^(G31-E31)</f>
        <v>1123.6000000000001</v>
      </c>
    </row>
    <row r="37" spans="3:7" ht="21" customHeight="1" thickBot="1" x14ac:dyDescent="0.3">
      <c r="E37" s="104"/>
      <c r="F37" s="136" t="s">
        <v>20</v>
      </c>
      <c r="G37" s="137">
        <f>SUM(G34:G36)</f>
        <v>3183.6000000000004</v>
      </c>
    </row>
    <row r="38" spans="3:7" ht="10.5" customHeight="1" thickTop="1" x14ac:dyDescent="0.2">
      <c r="C38" s="104"/>
      <c r="D38" s="104"/>
      <c r="E38" s="104"/>
      <c r="F38" s="104"/>
      <c r="G38" s="104"/>
    </row>
    <row r="41" spans="3:7" ht="21" customHeight="1" x14ac:dyDescent="0.25">
      <c r="C41" s="53" t="s">
        <v>142</v>
      </c>
      <c r="D41" s="134">
        <v>0.06</v>
      </c>
    </row>
    <row r="42" spans="3:7" ht="21" customHeight="1" x14ac:dyDescent="0.2"/>
    <row r="43" spans="3:7" ht="21" customHeight="1" thickBot="1" x14ac:dyDescent="0.25">
      <c r="C43" s="31" t="s">
        <v>18</v>
      </c>
      <c r="D43" s="32">
        <v>0</v>
      </c>
      <c r="E43" s="32">
        <v>1</v>
      </c>
      <c r="F43" s="32">
        <v>2</v>
      </c>
      <c r="G43" s="32">
        <v>3</v>
      </c>
    </row>
    <row r="44" spans="3:7" ht="21" customHeight="1" x14ac:dyDescent="0.2">
      <c r="C44" s="104"/>
      <c r="D44" s="104"/>
      <c r="E44" s="104">
        <v>1000</v>
      </c>
      <c r="F44" s="104">
        <v>1000</v>
      </c>
      <c r="G44" s="104">
        <v>1000</v>
      </c>
    </row>
    <row r="45" spans="3:7" ht="21" customHeight="1" x14ac:dyDescent="0.2">
      <c r="C45" s="104"/>
      <c r="D45" s="104"/>
      <c r="E45" s="104"/>
      <c r="F45" s="104"/>
      <c r="G45" s="104"/>
    </row>
    <row r="46" spans="3:7" ht="21" customHeight="1" x14ac:dyDescent="0.2">
      <c r="C46" s="104"/>
      <c r="D46" s="135">
        <f>E44/(1+$D$41)</f>
        <v>943.39622641509425</v>
      </c>
      <c r="E46" s="104"/>
      <c r="F46" s="104"/>
      <c r="G46" s="104"/>
    </row>
    <row r="47" spans="3:7" ht="21" customHeight="1" x14ac:dyDescent="0.2">
      <c r="C47" s="104"/>
      <c r="D47" s="135">
        <f>F44/(1+$D$41)^2</f>
        <v>889.99644001423985</v>
      </c>
      <c r="E47" s="104"/>
      <c r="F47" s="104"/>
      <c r="G47" s="104"/>
    </row>
    <row r="48" spans="3:7" ht="21" customHeight="1" x14ac:dyDescent="0.2">
      <c r="C48" s="104"/>
      <c r="D48" s="135">
        <f>G44/(1+$D$41)^3</f>
        <v>839.61928303230161</v>
      </c>
      <c r="E48" s="104"/>
      <c r="F48" s="104"/>
      <c r="G48" s="104"/>
    </row>
    <row r="49" spans="3:7" ht="21" customHeight="1" thickBot="1" x14ac:dyDescent="0.3">
      <c r="C49" s="136" t="s">
        <v>19</v>
      </c>
      <c r="D49" s="137">
        <f>SUM(D46:D48)</f>
        <v>2673.0119494616356</v>
      </c>
      <c r="E49" s="104"/>
      <c r="F49" s="104"/>
      <c r="G49" s="104"/>
    </row>
    <row r="50" spans="3:7" ht="10.5" customHeight="1" thickTop="1" x14ac:dyDescent="0.2">
      <c r="C50" s="104"/>
      <c r="D50" s="104"/>
      <c r="E50" s="104"/>
      <c r="F50" s="104"/>
      <c r="G50" s="104"/>
    </row>
    <row r="54" spans="3:7" ht="15" x14ac:dyDescent="0.25">
      <c r="C54" s="53" t="s">
        <v>142</v>
      </c>
      <c r="D54" s="134">
        <v>0.06</v>
      </c>
    </row>
    <row r="56" spans="3:7" ht="21" customHeight="1" thickBot="1" x14ac:dyDescent="0.25">
      <c r="C56" s="31" t="s">
        <v>18</v>
      </c>
      <c r="D56" s="32">
        <v>0</v>
      </c>
      <c r="E56" s="32">
        <v>1</v>
      </c>
      <c r="F56" s="32">
        <v>2</v>
      </c>
      <c r="G56" s="32">
        <v>3</v>
      </c>
    </row>
    <row r="57" spans="3:7" ht="21" customHeight="1" x14ac:dyDescent="0.2">
      <c r="C57" s="104"/>
      <c r="D57" s="104"/>
      <c r="E57" s="104">
        <v>1000</v>
      </c>
      <c r="F57" s="104">
        <v>1000</v>
      </c>
      <c r="G57" s="104">
        <v>1000</v>
      </c>
    </row>
    <row r="58" spans="3:7" ht="21" customHeight="1" x14ac:dyDescent="0.2">
      <c r="C58" s="104"/>
      <c r="D58" s="104"/>
      <c r="E58" s="104"/>
      <c r="F58" s="104"/>
      <c r="G58" s="104"/>
    </row>
    <row r="59" spans="3:7" ht="21" customHeight="1" x14ac:dyDescent="0.2">
      <c r="C59" s="104"/>
      <c r="E59" s="104"/>
      <c r="F59" s="104"/>
      <c r="G59" s="135">
        <f>G57*(1+$D$29)^(G56-G56)</f>
        <v>1000</v>
      </c>
    </row>
    <row r="60" spans="3:7" ht="21" customHeight="1" x14ac:dyDescent="0.2">
      <c r="C60" s="104"/>
      <c r="F60" s="104"/>
      <c r="G60" s="135">
        <f>F57*(1+$D$29)^(G56-F56)</f>
        <v>1060</v>
      </c>
    </row>
    <row r="61" spans="3:7" ht="21" customHeight="1" x14ac:dyDescent="0.2">
      <c r="C61" s="104"/>
      <c r="E61" s="104"/>
      <c r="F61" s="104"/>
      <c r="G61" s="135">
        <f>E57*(1+$D$29)^(G56-E56)</f>
        <v>1123.6000000000001</v>
      </c>
    </row>
    <row r="62" spans="3:7" ht="21" customHeight="1" thickBot="1" x14ac:dyDescent="0.3">
      <c r="E62" s="104"/>
      <c r="F62" s="136" t="s">
        <v>20</v>
      </c>
      <c r="G62" s="137">
        <f>SUM(G59:G61)</f>
        <v>3183.6000000000004</v>
      </c>
    </row>
    <row r="63" spans="3:7" ht="21" customHeight="1" thickTop="1" x14ac:dyDescent="0.2">
      <c r="C63" s="104"/>
      <c r="D63" s="104"/>
      <c r="E63" s="104"/>
      <c r="F63" s="104"/>
      <c r="G63" s="104"/>
    </row>
    <row r="64" spans="3:7" ht="21" customHeight="1" thickBot="1" x14ac:dyDescent="0.3">
      <c r="C64" s="136" t="s">
        <v>19</v>
      </c>
      <c r="D64" s="137">
        <f>G62/(1+$D$54)^3</f>
        <v>2673.0119494616356</v>
      </c>
    </row>
    <row r="65" ht="10.5" customHeight="1" thickTop="1" x14ac:dyDescent="0.2"/>
  </sheetData>
  <pageMargins left="0.7" right="0.7" top="0.78740157499999996" bottom="0.78740157499999996" header="0.3" footer="0.3"/>
  <pageSetup paperSize="9"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B4:G14"/>
  <sheetViews>
    <sheetView showGridLines="0" zoomScaleNormal="100" workbookViewId="0"/>
  </sheetViews>
  <sheetFormatPr baseColWidth="10" defaultRowHeight="14.25" x14ac:dyDescent="0.2"/>
  <cols>
    <col min="1" max="1" width="11.42578125" style="18"/>
    <col min="2" max="7" width="16.28515625" style="18" customWidth="1"/>
    <col min="8" max="16384" width="11.42578125" style="18"/>
  </cols>
  <sheetData>
    <row r="4" spans="2:7" ht="18.75" x14ac:dyDescent="0.35">
      <c r="B4" s="52" t="s">
        <v>110</v>
      </c>
      <c r="C4" s="104">
        <v>100000</v>
      </c>
    </row>
    <row r="5" spans="2:7" x14ac:dyDescent="0.2">
      <c r="B5" s="52" t="s">
        <v>138</v>
      </c>
      <c r="C5" s="18">
        <v>3</v>
      </c>
    </row>
    <row r="6" spans="2:7" x14ac:dyDescent="0.2">
      <c r="B6" s="52" t="s">
        <v>139</v>
      </c>
      <c r="C6" s="125">
        <v>0.1</v>
      </c>
    </row>
    <row r="9" spans="2:7" x14ac:dyDescent="0.2">
      <c r="B9" s="52" t="s">
        <v>140</v>
      </c>
      <c r="C9" s="126">
        <f>C4*(((C6*(1+C6)^C5))/(((1+C6)^C5)-1))</f>
        <v>40211.480362537732</v>
      </c>
    </row>
    <row r="11" spans="2:7" ht="45.75" thickBot="1" x14ac:dyDescent="0.25">
      <c r="B11" s="127" t="s">
        <v>18</v>
      </c>
      <c r="C11" s="119" t="s">
        <v>25</v>
      </c>
      <c r="D11" s="119" t="s">
        <v>141</v>
      </c>
      <c r="E11" s="120" t="s">
        <v>23</v>
      </c>
      <c r="F11" s="120" t="s">
        <v>24</v>
      </c>
      <c r="G11" s="118" t="s">
        <v>26</v>
      </c>
    </row>
    <row r="12" spans="2:7" ht="24.75" customHeight="1" x14ac:dyDescent="0.2">
      <c r="B12" s="128">
        <v>1</v>
      </c>
      <c r="C12" s="129">
        <f>C4</f>
        <v>100000</v>
      </c>
      <c r="D12" s="129">
        <f>$C$9</f>
        <v>40211.480362537732</v>
      </c>
      <c r="E12" s="129">
        <f>C12*$C$6</f>
        <v>10000</v>
      </c>
      <c r="F12" s="129">
        <f>D12-E12</f>
        <v>30211.480362537732</v>
      </c>
      <c r="G12" s="130">
        <f>C12-F12</f>
        <v>69788.519637462276</v>
      </c>
    </row>
    <row r="13" spans="2:7" ht="24.75" customHeight="1" x14ac:dyDescent="0.2">
      <c r="B13" s="131">
        <v>2</v>
      </c>
      <c r="C13" s="132">
        <f>G12</f>
        <v>69788.519637462276</v>
      </c>
      <c r="D13" s="132">
        <f t="shared" ref="D13:D14" si="0">$C$9</f>
        <v>40211.480362537732</v>
      </c>
      <c r="E13" s="132">
        <f t="shared" ref="E13:E14" si="1">C13*$C$6</f>
        <v>6978.8519637462277</v>
      </c>
      <c r="F13" s="132">
        <f t="shared" ref="F13:F14" si="2">D13-E13</f>
        <v>33232.628398791501</v>
      </c>
      <c r="G13" s="133">
        <f t="shared" ref="G13:G14" si="3">C13-F13</f>
        <v>36555.891238670774</v>
      </c>
    </row>
    <row r="14" spans="2:7" ht="24.75" customHeight="1" x14ac:dyDescent="0.2">
      <c r="B14" s="128">
        <v>3</v>
      </c>
      <c r="C14" s="129">
        <f>G13</f>
        <v>36555.891238670774</v>
      </c>
      <c r="D14" s="129">
        <f t="shared" si="0"/>
        <v>40211.480362537732</v>
      </c>
      <c r="E14" s="129">
        <f t="shared" si="1"/>
        <v>3655.5891238670774</v>
      </c>
      <c r="F14" s="129">
        <f t="shared" si="2"/>
        <v>36555.891238670651</v>
      </c>
      <c r="G14" s="130">
        <f t="shared" si="3"/>
        <v>1.2369127944111824E-10</v>
      </c>
    </row>
  </sheetData>
  <pageMargins left="0.7" right="0.7" top="0.78740157499999996" bottom="0.78740157499999996" header="0.3" footer="0.3"/>
  <pageSetup paperSize="9"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369"/>
  <sheetViews>
    <sheetView showGridLines="0" zoomScaleNormal="100" workbookViewId="0"/>
  </sheetViews>
  <sheetFormatPr baseColWidth="10" defaultRowHeight="14.25" x14ac:dyDescent="0.2"/>
  <cols>
    <col min="1" max="6" width="18.7109375" style="18" customWidth="1"/>
    <col min="7" max="16384" width="11.42578125" style="18"/>
  </cols>
  <sheetData>
    <row r="1" spans="1:6" ht="15" thickBot="1" x14ac:dyDescent="0.25"/>
    <row r="2" spans="1:6" x14ac:dyDescent="0.2">
      <c r="B2" s="110" t="s">
        <v>31</v>
      </c>
      <c r="C2" s="111"/>
      <c r="D2" s="111"/>
      <c r="E2" s="112"/>
    </row>
    <row r="3" spans="1:6" ht="15" thickBot="1" x14ac:dyDescent="0.25">
      <c r="B3" s="113" t="s">
        <v>22</v>
      </c>
      <c r="C3" s="114">
        <v>4.8000000000000001E-2</v>
      </c>
      <c r="D3" s="115" t="s">
        <v>21</v>
      </c>
      <c r="E3" s="116">
        <v>30</v>
      </c>
    </row>
    <row r="4" spans="1:6" x14ac:dyDescent="0.2">
      <c r="A4" s="117" t="s">
        <v>27</v>
      </c>
      <c r="B4" s="110" t="s">
        <v>29</v>
      </c>
      <c r="C4" s="111"/>
      <c r="D4" s="111"/>
      <c r="E4" s="112"/>
    </row>
    <row r="5" spans="1:6" ht="15" thickBot="1" x14ac:dyDescent="0.25">
      <c r="A5" s="18" t="s">
        <v>30</v>
      </c>
      <c r="B5" s="113" t="s">
        <v>22</v>
      </c>
      <c r="C5" s="114">
        <f>C3/12</f>
        <v>4.0000000000000001E-3</v>
      </c>
      <c r="D5" s="115" t="s">
        <v>21</v>
      </c>
      <c r="E5" s="116">
        <f>E3*12</f>
        <v>360</v>
      </c>
    </row>
    <row r="6" spans="1:6" x14ac:dyDescent="0.2">
      <c r="A6" s="33" t="s">
        <v>28</v>
      </c>
    </row>
    <row r="7" spans="1:6" ht="45.75" thickBot="1" x14ac:dyDescent="0.25">
      <c r="A7" s="118" t="s">
        <v>32</v>
      </c>
      <c r="B7" s="119" t="s">
        <v>25</v>
      </c>
      <c r="C7" s="118" t="s">
        <v>137</v>
      </c>
      <c r="D7" s="120" t="s">
        <v>23</v>
      </c>
      <c r="E7" s="120" t="s">
        <v>24</v>
      </c>
      <c r="F7" s="118" t="s">
        <v>26</v>
      </c>
    </row>
    <row r="8" spans="1:6" x14ac:dyDescent="0.2">
      <c r="A8" s="121">
        <v>1</v>
      </c>
      <c r="B8" s="122">
        <v>100000</v>
      </c>
      <c r="C8" s="123">
        <f>B8/((((1+C5)^E5)-1)/(C5*(1+C5)^E5))</f>
        <v>524.66535434133345</v>
      </c>
      <c r="D8" s="122">
        <f>$C$5*B8</f>
        <v>400</v>
      </c>
      <c r="E8" s="122">
        <f>C8-D8</f>
        <v>124.66535434133345</v>
      </c>
      <c r="F8" s="124">
        <f>B8-E8</f>
        <v>99875.334645658673</v>
      </c>
    </row>
    <row r="9" spans="1:6" x14ac:dyDescent="0.2">
      <c r="A9" s="121">
        <v>2</v>
      </c>
      <c r="B9" s="122">
        <f>F8</f>
        <v>99875.334645658673</v>
      </c>
      <c r="C9" s="123">
        <f>C8</f>
        <v>524.66535434133345</v>
      </c>
      <c r="D9" s="122">
        <f t="shared" ref="D9" si="0">$C$5*B9</f>
        <v>399.50133858263467</v>
      </c>
      <c r="E9" s="122">
        <f t="shared" ref="E9" si="1">C9-D9</f>
        <v>125.16401575869878</v>
      </c>
      <c r="F9" s="124">
        <f t="shared" ref="F9:F72" si="2">B9-E9</f>
        <v>99750.170629899978</v>
      </c>
    </row>
    <row r="10" spans="1:6" ht="0.75" customHeight="1" x14ac:dyDescent="0.2">
      <c r="A10" s="121">
        <v>3</v>
      </c>
      <c r="B10" s="122">
        <f>F9</f>
        <v>99750.170629899978</v>
      </c>
      <c r="C10" s="123">
        <f t="shared" ref="C10:C73" si="3">C9</f>
        <v>524.66535434133345</v>
      </c>
      <c r="D10" s="122">
        <f t="shared" ref="D10:D73" si="4">$C$5*B10</f>
        <v>399.00068251959993</v>
      </c>
      <c r="E10" s="122">
        <f t="shared" ref="E10:E73" si="5">C10-D10</f>
        <v>125.66467182173352</v>
      </c>
      <c r="F10" s="124">
        <f t="shared" si="2"/>
        <v>99624.50595807824</v>
      </c>
    </row>
    <row r="11" spans="1:6" ht="0.75" customHeight="1" x14ac:dyDescent="0.2">
      <c r="A11" s="121">
        <v>4</v>
      </c>
      <c r="B11" s="122">
        <f t="shared" ref="B11:B74" si="6">F10</f>
        <v>99624.50595807824</v>
      </c>
      <c r="C11" s="123">
        <f t="shared" si="3"/>
        <v>524.66535434133345</v>
      </c>
      <c r="D11" s="122">
        <f t="shared" si="4"/>
        <v>398.49802383231298</v>
      </c>
      <c r="E11" s="122">
        <f t="shared" si="5"/>
        <v>126.16733050902047</v>
      </c>
      <c r="F11" s="124">
        <f t="shared" si="2"/>
        <v>99498.338627569217</v>
      </c>
    </row>
    <row r="12" spans="1:6" ht="0.75" customHeight="1" x14ac:dyDescent="0.2">
      <c r="A12" s="121">
        <v>5</v>
      </c>
      <c r="B12" s="122">
        <f t="shared" si="6"/>
        <v>99498.338627569217</v>
      </c>
      <c r="C12" s="123">
        <f t="shared" si="3"/>
        <v>524.66535434133345</v>
      </c>
      <c r="D12" s="122">
        <f t="shared" si="4"/>
        <v>397.9933545102769</v>
      </c>
      <c r="E12" s="122">
        <f t="shared" si="5"/>
        <v>126.67199983105655</v>
      </c>
      <c r="F12" s="124">
        <f t="shared" si="2"/>
        <v>99371.666627738159</v>
      </c>
    </row>
    <row r="13" spans="1:6" ht="0.75" customHeight="1" x14ac:dyDescent="0.2">
      <c r="A13" s="121">
        <v>6</v>
      </c>
      <c r="B13" s="122">
        <f t="shared" si="6"/>
        <v>99371.666627738159</v>
      </c>
      <c r="C13" s="123">
        <f t="shared" si="3"/>
        <v>524.66535434133345</v>
      </c>
      <c r="D13" s="122">
        <f t="shared" si="4"/>
        <v>397.48666651095266</v>
      </c>
      <c r="E13" s="122">
        <f t="shared" si="5"/>
        <v>127.1786878303808</v>
      </c>
      <c r="F13" s="124">
        <f t="shared" si="2"/>
        <v>99244.487939907776</v>
      </c>
    </row>
    <row r="14" spans="1:6" ht="0.75" customHeight="1" x14ac:dyDescent="0.2">
      <c r="A14" s="121">
        <v>7</v>
      </c>
      <c r="B14" s="122">
        <f t="shared" si="6"/>
        <v>99244.487939907776</v>
      </c>
      <c r="C14" s="123">
        <f t="shared" si="3"/>
        <v>524.66535434133345</v>
      </c>
      <c r="D14" s="122">
        <f t="shared" si="4"/>
        <v>396.97795175963114</v>
      </c>
      <c r="E14" s="122">
        <f t="shared" si="5"/>
        <v>127.68740258170232</v>
      </c>
      <c r="F14" s="124">
        <f t="shared" si="2"/>
        <v>99116.800537326068</v>
      </c>
    </row>
    <row r="15" spans="1:6" ht="0.75" customHeight="1" x14ac:dyDescent="0.2">
      <c r="A15" s="121">
        <v>8</v>
      </c>
      <c r="B15" s="122">
        <f t="shared" si="6"/>
        <v>99116.800537326068</v>
      </c>
      <c r="C15" s="123">
        <f t="shared" si="3"/>
        <v>524.66535434133345</v>
      </c>
      <c r="D15" s="122">
        <f t="shared" si="4"/>
        <v>396.46720214930428</v>
      </c>
      <c r="E15" s="122">
        <f t="shared" si="5"/>
        <v>128.19815219202917</v>
      </c>
      <c r="F15" s="124">
        <f t="shared" si="2"/>
        <v>98988.602385134043</v>
      </c>
    </row>
    <row r="16" spans="1:6" ht="0.75" customHeight="1" x14ac:dyDescent="0.2">
      <c r="A16" s="121">
        <v>9</v>
      </c>
      <c r="B16" s="122">
        <f t="shared" si="6"/>
        <v>98988.602385134043</v>
      </c>
      <c r="C16" s="123">
        <f t="shared" si="3"/>
        <v>524.66535434133345</v>
      </c>
      <c r="D16" s="122">
        <f t="shared" si="4"/>
        <v>395.95440954053618</v>
      </c>
      <c r="E16" s="122">
        <f t="shared" si="5"/>
        <v>128.71094480079728</v>
      </c>
      <c r="F16" s="124">
        <f t="shared" si="2"/>
        <v>98859.891440333246</v>
      </c>
    </row>
    <row r="17" spans="1:6" ht="0.75" customHeight="1" x14ac:dyDescent="0.2">
      <c r="A17" s="121">
        <v>10</v>
      </c>
      <c r="B17" s="122">
        <f t="shared" si="6"/>
        <v>98859.891440333246</v>
      </c>
      <c r="C17" s="123">
        <f t="shared" si="3"/>
        <v>524.66535434133345</v>
      </c>
      <c r="D17" s="122">
        <f t="shared" si="4"/>
        <v>395.43956576133297</v>
      </c>
      <c r="E17" s="122">
        <f t="shared" si="5"/>
        <v>129.22578858000048</v>
      </c>
      <c r="F17" s="124">
        <f t="shared" si="2"/>
        <v>98730.665651753239</v>
      </c>
    </row>
    <row r="18" spans="1:6" ht="0.75" customHeight="1" x14ac:dyDescent="0.2">
      <c r="A18" s="121">
        <v>11</v>
      </c>
      <c r="B18" s="122">
        <f t="shared" si="6"/>
        <v>98730.665651753239</v>
      </c>
      <c r="C18" s="123">
        <f t="shared" si="3"/>
        <v>524.66535434133345</v>
      </c>
      <c r="D18" s="122">
        <f t="shared" si="4"/>
        <v>394.92266260701297</v>
      </c>
      <c r="E18" s="122">
        <f t="shared" si="5"/>
        <v>129.74269173432049</v>
      </c>
      <c r="F18" s="124">
        <f t="shared" si="2"/>
        <v>98600.922960018914</v>
      </c>
    </row>
    <row r="19" spans="1:6" x14ac:dyDescent="0.2">
      <c r="A19" s="121">
        <v>12</v>
      </c>
      <c r="B19" s="122">
        <f t="shared" si="6"/>
        <v>98600.922960018914</v>
      </c>
      <c r="C19" s="123">
        <f t="shared" si="3"/>
        <v>524.66535434133345</v>
      </c>
      <c r="D19" s="122">
        <f t="shared" si="4"/>
        <v>394.40369184007568</v>
      </c>
      <c r="E19" s="122">
        <f t="shared" si="5"/>
        <v>130.26166250125777</v>
      </c>
      <c r="F19" s="124">
        <f t="shared" si="2"/>
        <v>98470.661297517654</v>
      </c>
    </row>
    <row r="20" spans="1:6" ht="0.75" hidden="1" customHeight="1" x14ac:dyDescent="0.2">
      <c r="A20" s="121">
        <v>13</v>
      </c>
      <c r="B20" s="122">
        <f t="shared" si="6"/>
        <v>98470.661297517654</v>
      </c>
      <c r="C20" s="123">
        <f t="shared" si="3"/>
        <v>524.66535434133345</v>
      </c>
      <c r="D20" s="122">
        <f t="shared" si="4"/>
        <v>393.8826451900706</v>
      </c>
      <c r="E20" s="122">
        <f t="shared" si="5"/>
        <v>130.78270915126285</v>
      </c>
      <c r="F20" s="124">
        <f t="shared" si="2"/>
        <v>98339.878588366395</v>
      </c>
    </row>
    <row r="21" spans="1:6" ht="0.75" hidden="1" customHeight="1" x14ac:dyDescent="0.2">
      <c r="A21" s="121">
        <v>14</v>
      </c>
      <c r="B21" s="122">
        <f t="shared" si="6"/>
        <v>98339.878588366395</v>
      </c>
      <c r="C21" s="123">
        <f t="shared" si="3"/>
        <v>524.66535434133345</v>
      </c>
      <c r="D21" s="122">
        <f t="shared" si="4"/>
        <v>393.35951435346561</v>
      </c>
      <c r="E21" s="122">
        <f t="shared" si="5"/>
        <v>131.30583998786784</v>
      </c>
      <c r="F21" s="124">
        <f t="shared" si="2"/>
        <v>98208.57274837853</v>
      </c>
    </row>
    <row r="22" spans="1:6" ht="0.75" hidden="1" customHeight="1" x14ac:dyDescent="0.2">
      <c r="A22" s="121">
        <v>15</v>
      </c>
      <c r="B22" s="122">
        <f t="shared" si="6"/>
        <v>98208.57274837853</v>
      </c>
      <c r="C22" s="123">
        <f t="shared" si="3"/>
        <v>524.66535434133345</v>
      </c>
      <c r="D22" s="122">
        <f t="shared" si="4"/>
        <v>392.83429099351412</v>
      </c>
      <c r="E22" s="122">
        <f t="shared" si="5"/>
        <v>131.83106334781934</v>
      </c>
      <c r="F22" s="124">
        <f t="shared" si="2"/>
        <v>98076.741685030705</v>
      </c>
    </row>
    <row r="23" spans="1:6" ht="0.75" hidden="1" customHeight="1" x14ac:dyDescent="0.2">
      <c r="A23" s="121">
        <v>16</v>
      </c>
      <c r="B23" s="122">
        <f t="shared" si="6"/>
        <v>98076.741685030705</v>
      </c>
      <c r="C23" s="123">
        <f t="shared" si="3"/>
        <v>524.66535434133345</v>
      </c>
      <c r="D23" s="122">
        <f t="shared" si="4"/>
        <v>392.30696674012285</v>
      </c>
      <c r="E23" s="122">
        <f t="shared" si="5"/>
        <v>132.35838760121061</v>
      </c>
      <c r="F23" s="124">
        <f t="shared" si="2"/>
        <v>97944.383297429493</v>
      </c>
    </row>
    <row r="24" spans="1:6" ht="0.75" hidden="1" customHeight="1" x14ac:dyDescent="0.2">
      <c r="A24" s="121">
        <v>17</v>
      </c>
      <c r="B24" s="122">
        <f t="shared" si="6"/>
        <v>97944.383297429493</v>
      </c>
      <c r="C24" s="123">
        <f t="shared" si="3"/>
        <v>524.66535434133345</v>
      </c>
      <c r="D24" s="122">
        <f t="shared" si="4"/>
        <v>391.77753318971799</v>
      </c>
      <c r="E24" s="122">
        <f t="shared" si="5"/>
        <v>132.88782115161547</v>
      </c>
      <c r="F24" s="124">
        <f t="shared" si="2"/>
        <v>97811.49547627788</v>
      </c>
    </row>
    <row r="25" spans="1:6" ht="0.75" hidden="1" customHeight="1" x14ac:dyDescent="0.2">
      <c r="A25" s="121">
        <v>18</v>
      </c>
      <c r="B25" s="122">
        <f t="shared" si="6"/>
        <v>97811.49547627788</v>
      </c>
      <c r="C25" s="123">
        <f t="shared" si="3"/>
        <v>524.66535434133345</v>
      </c>
      <c r="D25" s="122">
        <f t="shared" si="4"/>
        <v>391.24598190511153</v>
      </c>
      <c r="E25" s="122">
        <f t="shared" si="5"/>
        <v>133.41937243622192</v>
      </c>
      <c r="F25" s="124">
        <f t="shared" si="2"/>
        <v>97678.076103841653</v>
      </c>
    </row>
    <row r="26" spans="1:6" ht="0.75" hidden="1" customHeight="1" x14ac:dyDescent="0.2">
      <c r="A26" s="121">
        <v>19</v>
      </c>
      <c r="B26" s="122">
        <f t="shared" si="6"/>
        <v>97678.076103841653</v>
      </c>
      <c r="C26" s="123">
        <f t="shared" si="3"/>
        <v>524.66535434133345</v>
      </c>
      <c r="D26" s="122">
        <f t="shared" si="4"/>
        <v>390.71230441536665</v>
      </c>
      <c r="E26" s="122">
        <f t="shared" si="5"/>
        <v>133.95304992596681</v>
      </c>
      <c r="F26" s="124">
        <f t="shared" si="2"/>
        <v>97544.123053915682</v>
      </c>
    </row>
    <row r="27" spans="1:6" ht="0.75" hidden="1" customHeight="1" x14ac:dyDescent="0.2">
      <c r="A27" s="121">
        <v>20</v>
      </c>
      <c r="B27" s="122">
        <f t="shared" si="6"/>
        <v>97544.123053915682</v>
      </c>
      <c r="C27" s="123">
        <f t="shared" si="3"/>
        <v>524.66535434133345</v>
      </c>
      <c r="D27" s="122">
        <f t="shared" si="4"/>
        <v>390.17649221566273</v>
      </c>
      <c r="E27" s="122">
        <f t="shared" si="5"/>
        <v>134.48886212567072</v>
      </c>
      <c r="F27" s="124">
        <f t="shared" si="2"/>
        <v>97409.634191790014</v>
      </c>
    </row>
    <row r="28" spans="1:6" ht="0.75" hidden="1" customHeight="1" x14ac:dyDescent="0.2">
      <c r="A28" s="121">
        <v>21</v>
      </c>
      <c r="B28" s="122">
        <f t="shared" si="6"/>
        <v>97409.634191790014</v>
      </c>
      <c r="C28" s="123">
        <f t="shared" si="3"/>
        <v>524.66535434133345</v>
      </c>
      <c r="D28" s="122">
        <f t="shared" si="4"/>
        <v>389.63853676716008</v>
      </c>
      <c r="E28" s="122">
        <f t="shared" si="5"/>
        <v>135.02681757417338</v>
      </c>
      <c r="F28" s="124">
        <f t="shared" si="2"/>
        <v>97274.607374215833</v>
      </c>
    </row>
    <row r="29" spans="1:6" ht="0.75" hidden="1" customHeight="1" x14ac:dyDescent="0.2">
      <c r="A29" s="121">
        <v>22</v>
      </c>
      <c r="B29" s="122">
        <f t="shared" si="6"/>
        <v>97274.607374215833</v>
      </c>
      <c r="C29" s="123">
        <f t="shared" si="3"/>
        <v>524.66535434133345</v>
      </c>
      <c r="D29" s="122">
        <f t="shared" si="4"/>
        <v>389.09842949686333</v>
      </c>
      <c r="E29" s="122">
        <f t="shared" si="5"/>
        <v>135.56692484447012</v>
      </c>
      <c r="F29" s="124">
        <f t="shared" si="2"/>
        <v>97139.040449371358</v>
      </c>
    </row>
    <row r="30" spans="1:6" ht="0.75" hidden="1" customHeight="1" x14ac:dyDescent="0.2">
      <c r="A30" s="121">
        <v>23</v>
      </c>
      <c r="B30" s="122">
        <f t="shared" si="6"/>
        <v>97139.040449371358</v>
      </c>
      <c r="C30" s="123">
        <f t="shared" si="3"/>
        <v>524.66535434133345</v>
      </c>
      <c r="D30" s="122">
        <f t="shared" si="4"/>
        <v>388.55616179748546</v>
      </c>
      <c r="E30" s="122">
        <f t="shared" si="5"/>
        <v>136.109192543848</v>
      </c>
      <c r="F30" s="124">
        <f t="shared" si="2"/>
        <v>97002.931256827505</v>
      </c>
    </row>
    <row r="31" spans="1:6" ht="0.75" hidden="1" customHeight="1" x14ac:dyDescent="0.2">
      <c r="A31" s="121">
        <v>24</v>
      </c>
      <c r="B31" s="122">
        <f t="shared" si="6"/>
        <v>97002.931256827505</v>
      </c>
      <c r="C31" s="123">
        <f t="shared" si="3"/>
        <v>524.66535434133345</v>
      </c>
      <c r="D31" s="122">
        <f t="shared" si="4"/>
        <v>388.01172502731004</v>
      </c>
      <c r="E31" s="122">
        <f t="shared" si="5"/>
        <v>136.65362931402342</v>
      </c>
      <c r="F31" s="124">
        <f t="shared" si="2"/>
        <v>96866.277627513482</v>
      </c>
    </row>
    <row r="32" spans="1:6" ht="0.75" hidden="1" customHeight="1" x14ac:dyDescent="0.2">
      <c r="A32" s="121">
        <v>25</v>
      </c>
      <c r="B32" s="122">
        <f t="shared" si="6"/>
        <v>96866.277627513482</v>
      </c>
      <c r="C32" s="123">
        <f t="shared" si="3"/>
        <v>524.66535434133345</v>
      </c>
      <c r="D32" s="122">
        <f t="shared" si="4"/>
        <v>387.46511051005393</v>
      </c>
      <c r="E32" s="122">
        <f t="shared" si="5"/>
        <v>137.20024383127952</v>
      </c>
      <c r="F32" s="124">
        <f t="shared" si="2"/>
        <v>96729.077383682205</v>
      </c>
    </row>
    <row r="33" spans="1:6" ht="0.75" hidden="1" customHeight="1" x14ac:dyDescent="0.2">
      <c r="A33" s="121">
        <v>26</v>
      </c>
      <c r="B33" s="122">
        <f t="shared" si="6"/>
        <v>96729.077383682205</v>
      </c>
      <c r="C33" s="123">
        <f t="shared" si="3"/>
        <v>524.66535434133345</v>
      </c>
      <c r="D33" s="122">
        <f t="shared" si="4"/>
        <v>386.91630953472884</v>
      </c>
      <c r="E33" s="122">
        <f t="shared" si="5"/>
        <v>137.74904480660462</v>
      </c>
      <c r="F33" s="124">
        <f t="shared" si="2"/>
        <v>96591.328338875595</v>
      </c>
    </row>
    <row r="34" spans="1:6" ht="0.75" hidden="1" customHeight="1" x14ac:dyDescent="0.2">
      <c r="A34" s="121">
        <v>27</v>
      </c>
      <c r="B34" s="122">
        <f t="shared" si="6"/>
        <v>96591.328338875595</v>
      </c>
      <c r="C34" s="123">
        <f t="shared" si="3"/>
        <v>524.66535434133345</v>
      </c>
      <c r="D34" s="122">
        <f t="shared" si="4"/>
        <v>386.36531335550239</v>
      </c>
      <c r="E34" s="122">
        <f t="shared" si="5"/>
        <v>138.30004098583106</v>
      </c>
      <c r="F34" s="124">
        <f t="shared" si="2"/>
        <v>96453.028297889759</v>
      </c>
    </row>
    <row r="35" spans="1:6" ht="0.75" hidden="1" customHeight="1" x14ac:dyDescent="0.2">
      <c r="A35" s="121">
        <v>28</v>
      </c>
      <c r="B35" s="122">
        <f t="shared" si="6"/>
        <v>96453.028297889759</v>
      </c>
      <c r="C35" s="123">
        <f t="shared" si="3"/>
        <v>524.66535434133345</v>
      </c>
      <c r="D35" s="122">
        <f t="shared" si="4"/>
        <v>385.81211319155904</v>
      </c>
      <c r="E35" s="122">
        <f t="shared" si="5"/>
        <v>138.85324114977442</v>
      </c>
      <c r="F35" s="124">
        <f t="shared" si="2"/>
        <v>96314.175056739987</v>
      </c>
    </row>
    <row r="36" spans="1:6" ht="0.75" hidden="1" customHeight="1" x14ac:dyDescent="0.2">
      <c r="A36" s="121">
        <v>29</v>
      </c>
      <c r="B36" s="122">
        <f t="shared" si="6"/>
        <v>96314.175056739987</v>
      </c>
      <c r="C36" s="123">
        <f t="shared" si="3"/>
        <v>524.66535434133345</v>
      </c>
      <c r="D36" s="122">
        <f t="shared" si="4"/>
        <v>385.25670022695994</v>
      </c>
      <c r="E36" s="122">
        <f t="shared" si="5"/>
        <v>139.40865411437352</v>
      </c>
      <c r="F36" s="124">
        <f t="shared" si="2"/>
        <v>96174.76640262561</v>
      </c>
    </row>
    <row r="37" spans="1:6" ht="0.75" hidden="1" customHeight="1" x14ac:dyDescent="0.2">
      <c r="A37" s="121">
        <v>30</v>
      </c>
      <c r="B37" s="122">
        <f t="shared" si="6"/>
        <v>96174.76640262561</v>
      </c>
      <c r="C37" s="123">
        <f t="shared" si="3"/>
        <v>524.66535434133345</v>
      </c>
      <c r="D37" s="122">
        <f t="shared" si="4"/>
        <v>384.69906561050243</v>
      </c>
      <c r="E37" s="122">
        <f t="shared" si="5"/>
        <v>139.96628873083102</v>
      </c>
      <c r="F37" s="124">
        <f t="shared" si="2"/>
        <v>96034.800113894773</v>
      </c>
    </row>
    <row r="38" spans="1:6" ht="0.75" hidden="1" customHeight="1" x14ac:dyDescent="0.2">
      <c r="A38" s="121">
        <v>31</v>
      </c>
      <c r="B38" s="122">
        <f t="shared" si="6"/>
        <v>96034.800113894773</v>
      </c>
      <c r="C38" s="123">
        <f t="shared" si="3"/>
        <v>524.66535434133345</v>
      </c>
      <c r="D38" s="122">
        <f t="shared" si="4"/>
        <v>384.1392004555791</v>
      </c>
      <c r="E38" s="122">
        <f t="shared" si="5"/>
        <v>140.52615388575435</v>
      </c>
      <c r="F38" s="124">
        <f t="shared" si="2"/>
        <v>95894.273960009014</v>
      </c>
    </row>
    <row r="39" spans="1:6" ht="0.75" hidden="1" customHeight="1" x14ac:dyDescent="0.2">
      <c r="A39" s="121">
        <v>32</v>
      </c>
      <c r="B39" s="122">
        <f t="shared" si="6"/>
        <v>95894.273960009014</v>
      </c>
      <c r="C39" s="123">
        <f t="shared" si="3"/>
        <v>524.66535434133345</v>
      </c>
      <c r="D39" s="122">
        <f t="shared" si="4"/>
        <v>383.57709584003607</v>
      </c>
      <c r="E39" s="122">
        <f t="shared" si="5"/>
        <v>141.08825850129739</v>
      </c>
      <c r="F39" s="124">
        <f t="shared" si="2"/>
        <v>95753.185701507711</v>
      </c>
    </row>
    <row r="40" spans="1:6" ht="0.75" hidden="1" customHeight="1" x14ac:dyDescent="0.2">
      <c r="A40" s="121">
        <v>33</v>
      </c>
      <c r="B40" s="122">
        <f t="shared" si="6"/>
        <v>95753.185701507711</v>
      </c>
      <c r="C40" s="123">
        <f t="shared" si="3"/>
        <v>524.66535434133345</v>
      </c>
      <c r="D40" s="122">
        <f t="shared" si="4"/>
        <v>383.01274280603087</v>
      </c>
      <c r="E40" s="122">
        <f t="shared" si="5"/>
        <v>141.65261153530258</v>
      </c>
      <c r="F40" s="124">
        <f t="shared" si="2"/>
        <v>95611.533089972407</v>
      </c>
    </row>
    <row r="41" spans="1:6" ht="0.75" hidden="1" customHeight="1" x14ac:dyDescent="0.2">
      <c r="A41" s="121">
        <v>34</v>
      </c>
      <c r="B41" s="122">
        <f t="shared" si="6"/>
        <v>95611.533089972407</v>
      </c>
      <c r="C41" s="123">
        <f t="shared" si="3"/>
        <v>524.66535434133345</v>
      </c>
      <c r="D41" s="122">
        <f t="shared" si="4"/>
        <v>382.44613235988965</v>
      </c>
      <c r="E41" s="122">
        <f t="shared" si="5"/>
        <v>142.21922198144381</v>
      </c>
      <c r="F41" s="124">
        <f t="shared" si="2"/>
        <v>95469.313867990961</v>
      </c>
    </row>
    <row r="42" spans="1:6" ht="0.75" hidden="1" customHeight="1" x14ac:dyDescent="0.2">
      <c r="A42" s="121">
        <v>35</v>
      </c>
      <c r="B42" s="122">
        <f t="shared" si="6"/>
        <v>95469.313867990961</v>
      </c>
      <c r="C42" s="123">
        <f t="shared" si="3"/>
        <v>524.66535434133345</v>
      </c>
      <c r="D42" s="122">
        <f t="shared" si="4"/>
        <v>381.87725547196385</v>
      </c>
      <c r="E42" s="122">
        <f t="shared" si="5"/>
        <v>142.78809886936961</v>
      </c>
      <c r="F42" s="124">
        <f t="shared" si="2"/>
        <v>95326.525769121596</v>
      </c>
    </row>
    <row r="43" spans="1:6" ht="0.75" hidden="1" customHeight="1" x14ac:dyDescent="0.2">
      <c r="A43" s="121">
        <v>36</v>
      </c>
      <c r="B43" s="122">
        <f t="shared" si="6"/>
        <v>95326.525769121596</v>
      </c>
      <c r="C43" s="123">
        <f t="shared" si="3"/>
        <v>524.66535434133345</v>
      </c>
      <c r="D43" s="122">
        <f t="shared" si="4"/>
        <v>381.30610307648641</v>
      </c>
      <c r="E43" s="122">
        <f t="shared" si="5"/>
        <v>143.35925126484705</v>
      </c>
      <c r="F43" s="124">
        <f t="shared" si="2"/>
        <v>95183.166517856749</v>
      </c>
    </row>
    <row r="44" spans="1:6" ht="0.75" hidden="1" customHeight="1" x14ac:dyDescent="0.2">
      <c r="A44" s="121">
        <v>37</v>
      </c>
      <c r="B44" s="122">
        <f t="shared" si="6"/>
        <v>95183.166517856749</v>
      </c>
      <c r="C44" s="123">
        <f t="shared" si="3"/>
        <v>524.66535434133345</v>
      </c>
      <c r="D44" s="122">
        <f t="shared" si="4"/>
        <v>380.73266607142699</v>
      </c>
      <c r="E44" s="122">
        <f t="shared" si="5"/>
        <v>143.93268826990646</v>
      </c>
      <c r="F44" s="124">
        <f t="shared" si="2"/>
        <v>95039.233829586839</v>
      </c>
    </row>
    <row r="45" spans="1:6" ht="0.75" hidden="1" customHeight="1" x14ac:dyDescent="0.2">
      <c r="A45" s="121">
        <v>38</v>
      </c>
      <c r="B45" s="122">
        <f t="shared" si="6"/>
        <v>95039.233829586839</v>
      </c>
      <c r="C45" s="123">
        <f t="shared" si="3"/>
        <v>524.66535434133345</v>
      </c>
      <c r="D45" s="122">
        <f t="shared" si="4"/>
        <v>380.15693531834739</v>
      </c>
      <c r="E45" s="122">
        <f t="shared" si="5"/>
        <v>144.50841902298606</v>
      </c>
      <c r="F45" s="124">
        <f t="shared" si="2"/>
        <v>94894.725410563857</v>
      </c>
    </row>
    <row r="46" spans="1:6" ht="0.75" hidden="1" customHeight="1" x14ac:dyDescent="0.2">
      <c r="A46" s="121">
        <v>39</v>
      </c>
      <c r="B46" s="122">
        <f t="shared" si="6"/>
        <v>94894.725410563857</v>
      </c>
      <c r="C46" s="123">
        <f t="shared" si="3"/>
        <v>524.66535434133345</v>
      </c>
      <c r="D46" s="122">
        <f t="shared" si="4"/>
        <v>379.57890164225546</v>
      </c>
      <c r="E46" s="122">
        <f t="shared" si="5"/>
        <v>145.086452699078</v>
      </c>
      <c r="F46" s="124">
        <f t="shared" si="2"/>
        <v>94749.63895786478</v>
      </c>
    </row>
    <row r="47" spans="1:6" ht="0.75" hidden="1" customHeight="1" x14ac:dyDescent="0.2">
      <c r="A47" s="121">
        <v>40</v>
      </c>
      <c r="B47" s="122">
        <f t="shared" si="6"/>
        <v>94749.63895786478</v>
      </c>
      <c r="C47" s="123">
        <f t="shared" si="3"/>
        <v>524.66535434133345</v>
      </c>
      <c r="D47" s="122">
        <f t="shared" si="4"/>
        <v>378.9985558314591</v>
      </c>
      <c r="E47" s="122">
        <f t="shared" si="5"/>
        <v>145.66679850987435</v>
      </c>
      <c r="F47" s="124">
        <f t="shared" si="2"/>
        <v>94603.972159354904</v>
      </c>
    </row>
    <row r="48" spans="1:6" ht="0.75" hidden="1" customHeight="1" x14ac:dyDescent="0.2">
      <c r="A48" s="121">
        <v>41</v>
      </c>
      <c r="B48" s="122">
        <f t="shared" si="6"/>
        <v>94603.972159354904</v>
      </c>
      <c r="C48" s="123">
        <f t="shared" si="3"/>
        <v>524.66535434133345</v>
      </c>
      <c r="D48" s="122">
        <f t="shared" si="4"/>
        <v>378.41588863741964</v>
      </c>
      <c r="E48" s="122">
        <f t="shared" si="5"/>
        <v>146.24946570391381</v>
      </c>
      <c r="F48" s="124">
        <f t="shared" si="2"/>
        <v>94457.722693650983</v>
      </c>
    </row>
    <row r="49" spans="1:6" ht="0.75" hidden="1" customHeight="1" x14ac:dyDescent="0.2">
      <c r="A49" s="121">
        <v>42</v>
      </c>
      <c r="B49" s="122">
        <f t="shared" si="6"/>
        <v>94457.722693650983</v>
      </c>
      <c r="C49" s="123">
        <f t="shared" si="3"/>
        <v>524.66535434133345</v>
      </c>
      <c r="D49" s="122">
        <f t="shared" si="4"/>
        <v>377.83089077460392</v>
      </c>
      <c r="E49" s="122">
        <f t="shared" si="5"/>
        <v>146.83446356672954</v>
      </c>
      <c r="F49" s="124">
        <f t="shared" si="2"/>
        <v>94310.888230084252</v>
      </c>
    </row>
    <row r="50" spans="1:6" ht="0.75" hidden="1" customHeight="1" x14ac:dyDescent="0.2">
      <c r="A50" s="121">
        <v>43</v>
      </c>
      <c r="B50" s="122">
        <f t="shared" si="6"/>
        <v>94310.888230084252</v>
      </c>
      <c r="C50" s="123">
        <f t="shared" si="3"/>
        <v>524.66535434133345</v>
      </c>
      <c r="D50" s="122">
        <f t="shared" si="4"/>
        <v>377.24355292033704</v>
      </c>
      <c r="E50" s="122">
        <f t="shared" si="5"/>
        <v>147.42180142099642</v>
      </c>
      <c r="F50" s="124">
        <f t="shared" si="2"/>
        <v>94163.466428663261</v>
      </c>
    </row>
    <row r="51" spans="1:6" ht="0.75" hidden="1" customHeight="1" x14ac:dyDescent="0.2">
      <c r="A51" s="121">
        <v>44</v>
      </c>
      <c r="B51" s="122">
        <f t="shared" si="6"/>
        <v>94163.466428663261</v>
      </c>
      <c r="C51" s="123">
        <f t="shared" si="3"/>
        <v>524.66535434133345</v>
      </c>
      <c r="D51" s="122">
        <f t="shared" si="4"/>
        <v>376.65386571465308</v>
      </c>
      <c r="E51" s="122">
        <f t="shared" si="5"/>
        <v>148.01148862668038</v>
      </c>
      <c r="F51" s="124">
        <f t="shared" si="2"/>
        <v>94015.45494003658</v>
      </c>
    </row>
    <row r="52" spans="1:6" ht="0.75" hidden="1" customHeight="1" x14ac:dyDescent="0.2">
      <c r="A52" s="121">
        <v>45</v>
      </c>
      <c r="B52" s="122">
        <f t="shared" si="6"/>
        <v>94015.45494003658</v>
      </c>
      <c r="C52" s="123">
        <f t="shared" si="3"/>
        <v>524.66535434133345</v>
      </c>
      <c r="D52" s="122">
        <f t="shared" si="4"/>
        <v>376.06181976014631</v>
      </c>
      <c r="E52" s="122">
        <f t="shared" si="5"/>
        <v>148.60353458118715</v>
      </c>
      <c r="F52" s="124">
        <f t="shared" si="2"/>
        <v>93866.851405455396</v>
      </c>
    </row>
    <row r="53" spans="1:6" ht="0.75" hidden="1" customHeight="1" x14ac:dyDescent="0.2">
      <c r="A53" s="121">
        <v>46</v>
      </c>
      <c r="B53" s="122">
        <f t="shared" si="6"/>
        <v>93866.851405455396</v>
      </c>
      <c r="C53" s="123">
        <f t="shared" si="3"/>
        <v>524.66535434133345</v>
      </c>
      <c r="D53" s="122">
        <f t="shared" si="4"/>
        <v>375.46740562182157</v>
      </c>
      <c r="E53" s="122">
        <f t="shared" si="5"/>
        <v>149.19794871951188</v>
      </c>
      <c r="F53" s="124">
        <f t="shared" si="2"/>
        <v>93717.65345673589</v>
      </c>
    </row>
    <row r="54" spans="1:6" ht="0.75" hidden="1" customHeight="1" x14ac:dyDescent="0.2">
      <c r="A54" s="121">
        <v>47</v>
      </c>
      <c r="B54" s="122">
        <f t="shared" si="6"/>
        <v>93717.65345673589</v>
      </c>
      <c r="C54" s="123">
        <f t="shared" si="3"/>
        <v>524.66535434133345</v>
      </c>
      <c r="D54" s="122">
        <f t="shared" si="4"/>
        <v>374.87061382694355</v>
      </c>
      <c r="E54" s="122">
        <f t="shared" si="5"/>
        <v>149.7947405143899</v>
      </c>
      <c r="F54" s="124">
        <f t="shared" si="2"/>
        <v>93567.858716221497</v>
      </c>
    </row>
    <row r="55" spans="1:6" ht="0.75" hidden="1" customHeight="1" x14ac:dyDescent="0.2">
      <c r="A55" s="121">
        <v>48</v>
      </c>
      <c r="B55" s="122">
        <f t="shared" si="6"/>
        <v>93567.858716221497</v>
      </c>
      <c r="C55" s="123">
        <f t="shared" si="3"/>
        <v>524.66535434133345</v>
      </c>
      <c r="D55" s="122">
        <f t="shared" si="4"/>
        <v>374.27143486488598</v>
      </c>
      <c r="E55" s="122">
        <f t="shared" si="5"/>
        <v>150.39391947644748</v>
      </c>
      <c r="F55" s="124">
        <f t="shared" si="2"/>
        <v>93417.464796745044</v>
      </c>
    </row>
    <row r="56" spans="1:6" ht="0.75" hidden="1" customHeight="1" x14ac:dyDescent="0.2">
      <c r="A56" s="121">
        <v>49</v>
      </c>
      <c r="B56" s="122">
        <f t="shared" si="6"/>
        <v>93417.464796745044</v>
      </c>
      <c r="C56" s="123">
        <f t="shared" si="3"/>
        <v>524.66535434133345</v>
      </c>
      <c r="D56" s="122">
        <f t="shared" si="4"/>
        <v>373.6698591869802</v>
      </c>
      <c r="E56" s="122">
        <f t="shared" si="5"/>
        <v>150.99549515435325</v>
      </c>
      <c r="F56" s="124">
        <f t="shared" si="2"/>
        <v>93266.469301590696</v>
      </c>
    </row>
    <row r="57" spans="1:6" ht="0.75" hidden="1" customHeight="1" x14ac:dyDescent="0.2">
      <c r="A57" s="121">
        <v>50</v>
      </c>
      <c r="B57" s="122">
        <f t="shared" si="6"/>
        <v>93266.469301590696</v>
      </c>
      <c r="C57" s="123">
        <f t="shared" si="3"/>
        <v>524.66535434133345</v>
      </c>
      <c r="D57" s="122">
        <f t="shared" si="4"/>
        <v>373.06587720636281</v>
      </c>
      <c r="E57" s="122">
        <f t="shared" si="5"/>
        <v>151.59947713497064</v>
      </c>
      <c r="F57" s="124">
        <f t="shared" si="2"/>
        <v>93114.869824455731</v>
      </c>
    </row>
    <row r="58" spans="1:6" ht="0.75" hidden="1" customHeight="1" x14ac:dyDescent="0.2">
      <c r="A58" s="121">
        <v>51</v>
      </c>
      <c r="B58" s="122">
        <f t="shared" si="6"/>
        <v>93114.869824455731</v>
      </c>
      <c r="C58" s="123">
        <f t="shared" si="3"/>
        <v>524.66535434133345</v>
      </c>
      <c r="D58" s="122">
        <f t="shared" si="4"/>
        <v>372.45947929782295</v>
      </c>
      <c r="E58" s="122">
        <f t="shared" si="5"/>
        <v>152.2058750435105</v>
      </c>
      <c r="F58" s="124">
        <f t="shared" si="2"/>
        <v>92962.663949412221</v>
      </c>
    </row>
    <row r="59" spans="1:6" ht="0.75" hidden="1" customHeight="1" x14ac:dyDescent="0.2">
      <c r="A59" s="121">
        <v>52</v>
      </c>
      <c r="B59" s="122">
        <f t="shared" si="6"/>
        <v>92962.663949412221</v>
      </c>
      <c r="C59" s="123">
        <f t="shared" si="3"/>
        <v>524.66535434133345</v>
      </c>
      <c r="D59" s="122">
        <f t="shared" si="4"/>
        <v>371.85065579764887</v>
      </c>
      <c r="E59" s="122">
        <f t="shared" si="5"/>
        <v>152.81469854368459</v>
      </c>
      <c r="F59" s="124">
        <f t="shared" si="2"/>
        <v>92809.84925086853</v>
      </c>
    </row>
    <row r="60" spans="1:6" ht="0.75" hidden="1" customHeight="1" x14ac:dyDescent="0.2">
      <c r="A60" s="121">
        <v>53</v>
      </c>
      <c r="B60" s="122">
        <f t="shared" si="6"/>
        <v>92809.84925086853</v>
      </c>
      <c r="C60" s="123">
        <f t="shared" si="3"/>
        <v>524.66535434133345</v>
      </c>
      <c r="D60" s="122">
        <f t="shared" si="4"/>
        <v>371.23939700347415</v>
      </c>
      <c r="E60" s="122">
        <f t="shared" si="5"/>
        <v>153.4259573378593</v>
      </c>
      <c r="F60" s="124">
        <f t="shared" si="2"/>
        <v>92656.423293530665</v>
      </c>
    </row>
    <row r="61" spans="1:6" ht="0.75" hidden="1" customHeight="1" x14ac:dyDescent="0.2">
      <c r="A61" s="121">
        <v>54</v>
      </c>
      <c r="B61" s="122">
        <f t="shared" si="6"/>
        <v>92656.423293530665</v>
      </c>
      <c r="C61" s="123">
        <f t="shared" si="3"/>
        <v>524.66535434133345</v>
      </c>
      <c r="D61" s="122">
        <f t="shared" si="4"/>
        <v>370.62569317412266</v>
      </c>
      <c r="E61" s="122">
        <f t="shared" si="5"/>
        <v>154.0396611672108</v>
      </c>
      <c r="F61" s="124">
        <f t="shared" si="2"/>
        <v>92502.38363236346</v>
      </c>
    </row>
    <row r="62" spans="1:6" ht="0.75" hidden="1" customHeight="1" x14ac:dyDescent="0.2">
      <c r="A62" s="121">
        <v>55</v>
      </c>
      <c r="B62" s="122">
        <f t="shared" si="6"/>
        <v>92502.38363236346</v>
      </c>
      <c r="C62" s="123">
        <f t="shared" si="3"/>
        <v>524.66535434133345</v>
      </c>
      <c r="D62" s="122">
        <f t="shared" si="4"/>
        <v>370.00953452945384</v>
      </c>
      <c r="E62" s="122">
        <f t="shared" si="5"/>
        <v>154.65581981187961</v>
      </c>
      <c r="F62" s="124">
        <f t="shared" si="2"/>
        <v>92347.727812551588</v>
      </c>
    </row>
    <row r="63" spans="1:6" ht="0.75" hidden="1" customHeight="1" x14ac:dyDescent="0.2">
      <c r="A63" s="121">
        <v>56</v>
      </c>
      <c r="B63" s="122">
        <f t="shared" si="6"/>
        <v>92347.727812551588</v>
      </c>
      <c r="C63" s="123">
        <f t="shared" si="3"/>
        <v>524.66535434133345</v>
      </c>
      <c r="D63" s="122">
        <f t="shared" si="4"/>
        <v>369.39091125020639</v>
      </c>
      <c r="E63" s="122">
        <f t="shared" si="5"/>
        <v>155.27444309112707</v>
      </c>
      <c r="F63" s="124">
        <f t="shared" si="2"/>
        <v>92192.453369460462</v>
      </c>
    </row>
    <row r="64" spans="1:6" ht="0.75" hidden="1" customHeight="1" x14ac:dyDescent="0.2">
      <c r="A64" s="121">
        <v>57</v>
      </c>
      <c r="B64" s="122">
        <f t="shared" si="6"/>
        <v>92192.453369460462</v>
      </c>
      <c r="C64" s="123">
        <f t="shared" si="3"/>
        <v>524.66535434133345</v>
      </c>
      <c r="D64" s="122">
        <f t="shared" si="4"/>
        <v>368.76981347784186</v>
      </c>
      <c r="E64" s="122">
        <f t="shared" si="5"/>
        <v>155.89554086349159</v>
      </c>
      <c r="F64" s="124">
        <f t="shared" si="2"/>
        <v>92036.557828596968</v>
      </c>
    </row>
    <row r="65" spans="1:6" ht="0.75" hidden="1" customHeight="1" x14ac:dyDescent="0.2">
      <c r="A65" s="121">
        <v>58</v>
      </c>
      <c r="B65" s="122">
        <f t="shared" si="6"/>
        <v>92036.557828596968</v>
      </c>
      <c r="C65" s="123">
        <f t="shared" si="3"/>
        <v>524.66535434133345</v>
      </c>
      <c r="D65" s="122">
        <f t="shared" si="4"/>
        <v>368.14623131438788</v>
      </c>
      <c r="E65" s="122">
        <f t="shared" si="5"/>
        <v>156.51912302694558</v>
      </c>
      <c r="F65" s="124">
        <f t="shared" si="2"/>
        <v>91880.038705570027</v>
      </c>
    </row>
    <row r="66" spans="1:6" ht="0.75" hidden="1" customHeight="1" x14ac:dyDescent="0.2">
      <c r="A66" s="121">
        <v>59</v>
      </c>
      <c r="B66" s="122">
        <f t="shared" si="6"/>
        <v>91880.038705570027</v>
      </c>
      <c r="C66" s="123">
        <f t="shared" si="3"/>
        <v>524.66535434133345</v>
      </c>
      <c r="D66" s="122">
        <f t="shared" si="4"/>
        <v>367.52015482228012</v>
      </c>
      <c r="E66" s="122">
        <f t="shared" si="5"/>
        <v>157.14519951905334</v>
      </c>
      <c r="F66" s="124">
        <f t="shared" si="2"/>
        <v>91722.893506050968</v>
      </c>
    </row>
    <row r="67" spans="1:6" ht="0.75" hidden="1" customHeight="1" x14ac:dyDescent="0.2">
      <c r="A67" s="121">
        <v>60</v>
      </c>
      <c r="B67" s="122">
        <f t="shared" si="6"/>
        <v>91722.893506050968</v>
      </c>
      <c r="C67" s="123">
        <f t="shared" si="3"/>
        <v>524.66535434133345</v>
      </c>
      <c r="D67" s="122">
        <f t="shared" si="4"/>
        <v>366.89157402420386</v>
      </c>
      <c r="E67" s="122">
        <f t="shared" si="5"/>
        <v>157.77378031712959</v>
      </c>
      <c r="F67" s="124">
        <f t="shared" si="2"/>
        <v>91565.119725733835</v>
      </c>
    </row>
    <row r="68" spans="1:6" ht="0.75" hidden="1" customHeight="1" x14ac:dyDescent="0.2">
      <c r="A68" s="121">
        <v>61</v>
      </c>
      <c r="B68" s="122">
        <f t="shared" si="6"/>
        <v>91565.119725733835</v>
      </c>
      <c r="C68" s="123">
        <f t="shared" si="3"/>
        <v>524.66535434133345</v>
      </c>
      <c r="D68" s="122">
        <f t="shared" si="4"/>
        <v>366.26047890293535</v>
      </c>
      <c r="E68" s="122">
        <f t="shared" si="5"/>
        <v>158.40487543839811</v>
      </c>
      <c r="F68" s="124">
        <f t="shared" si="2"/>
        <v>91406.714850295437</v>
      </c>
    </row>
    <row r="69" spans="1:6" ht="0.75" hidden="1" customHeight="1" x14ac:dyDescent="0.2">
      <c r="A69" s="121">
        <v>62</v>
      </c>
      <c r="B69" s="122">
        <f t="shared" si="6"/>
        <v>91406.714850295437</v>
      </c>
      <c r="C69" s="123">
        <f t="shared" si="3"/>
        <v>524.66535434133345</v>
      </c>
      <c r="D69" s="122">
        <f t="shared" si="4"/>
        <v>365.62685940118178</v>
      </c>
      <c r="E69" s="122">
        <f t="shared" si="5"/>
        <v>159.03849494015168</v>
      </c>
      <c r="F69" s="124">
        <f t="shared" si="2"/>
        <v>91247.676355355288</v>
      </c>
    </row>
    <row r="70" spans="1:6" ht="0.75" hidden="1" customHeight="1" x14ac:dyDescent="0.2">
      <c r="A70" s="121">
        <v>63</v>
      </c>
      <c r="B70" s="122">
        <f t="shared" si="6"/>
        <v>91247.676355355288</v>
      </c>
      <c r="C70" s="123">
        <f t="shared" si="3"/>
        <v>524.66535434133345</v>
      </c>
      <c r="D70" s="122">
        <f t="shared" si="4"/>
        <v>364.99070542142118</v>
      </c>
      <c r="E70" s="122">
        <f t="shared" si="5"/>
        <v>159.67464891991227</v>
      </c>
      <c r="F70" s="124">
        <f t="shared" si="2"/>
        <v>91088.001706435374</v>
      </c>
    </row>
    <row r="71" spans="1:6" ht="0.75" hidden="1" customHeight="1" x14ac:dyDescent="0.2">
      <c r="A71" s="121">
        <v>64</v>
      </c>
      <c r="B71" s="122">
        <f t="shared" si="6"/>
        <v>91088.001706435374</v>
      </c>
      <c r="C71" s="123">
        <f t="shared" si="3"/>
        <v>524.66535434133345</v>
      </c>
      <c r="D71" s="122">
        <f t="shared" si="4"/>
        <v>364.35200682574151</v>
      </c>
      <c r="E71" s="122">
        <f t="shared" si="5"/>
        <v>160.31334751559194</v>
      </c>
      <c r="F71" s="124">
        <f t="shared" si="2"/>
        <v>90927.688358919782</v>
      </c>
    </row>
    <row r="72" spans="1:6" ht="0.75" hidden="1" customHeight="1" x14ac:dyDescent="0.2">
      <c r="A72" s="121">
        <v>65</v>
      </c>
      <c r="B72" s="122">
        <f t="shared" si="6"/>
        <v>90927.688358919782</v>
      </c>
      <c r="C72" s="123">
        <f t="shared" si="3"/>
        <v>524.66535434133345</v>
      </c>
      <c r="D72" s="122">
        <f t="shared" si="4"/>
        <v>363.71075343567912</v>
      </c>
      <c r="E72" s="122">
        <f t="shared" si="5"/>
        <v>160.95460090565433</v>
      </c>
      <c r="F72" s="124">
        <f t="shared" si="2"/>
        <v>90766.733758014132</v>
      </c>
    </row>
    <row r="73" spans="1:6" ht="0.75" hidden="1" customHeight="1" x14ac:dyDescent="0.2">
      <c r="A73" s="121">
        <v>66</v>
      </c>
      <c r="B73" s="122">
        <f t="shared" si="6"/>
        <v>90766.733758014132</v>
      </c>
      <c r="C73" s="123">
        <f t="shared" si="3"/>
        <v>524.66535434133345</v>
      </c>
      <c r="D73" s="122">
        <f t="shared" si="4"/>
        <v>363.06693503205656</v>
      </c>
      <c r="E73" s="122">
        <f t="shared" si="5"/>
        <v>161.59841930927689</v>
      </c>
      <c r="F73" s="124">
        <f t="shared" ref="F73:F136" si="7">B73-E73</f>
        <v>90605.135338704858</v>
      </c>
    </row>
    <row r="74" spans="1:6" ht="0.75" hidden="1" customHeight="1" x14ac:dyDescent="0.2">
      <c r="A74" s="121">
        <v>67</v>
      </c>
      <c r="B74" s="122">
        <f t="shared" si="6"/>
        <v>90605.135338704858</v>
      </c>
      <c r="C74" s="123">
        <f t="shared" ref="C74:C137" si="8">C73</f>
        <v>524.66535434133345</v>
      </c>
      <c r="D74" s="122">
        <f t="shared" ref="D74:D137" si="9">$C$5*B74</f>
        <v>362.42054135481942</v>
      </c>
      <c r="E74" s="122">
        <f t="shared" ref="E74:E137" si="10">C74-D74</f>
        <v>162.24481298651403</v>
      </c>
      <c r="F74" s="124">
        <f t="shared" si="7"/>
        <v>90442.890525718351</v>
      </c>
    </row>
    <row r="75" spans="1:6" ht="0.75" hidden="1" customHeight="1" x14ac:dyDescent="0.2">
      <c r="A75" s="121">
        <v>68</v>
      </c>
      <c r="B75" s="122">
        <f t="shared" ref="B75:B138" si="11">F74</f>
        <v>90442.890525718351</v>
      </c>
      <c r="C75" s="123">
        <f t="shared" si="8"/>
        <v>524.66535434133345</v>
      </c>
      <c r="D75" s="122">
        <f t="shared" si="9"/>
        <v>361.77156210287342</v>
      </c>
      <c r="E75" s="122">
        <f t="shared" si="10"/>
        <v>162.89379223846004</v>
      </c>
      <c r="F75" s="124">
        <f t="shared" si="7"/>
        <v>90279.996733479886</v>
      </c>
    </row>
    <row r="76" spans="1:6" ht="0.75" hidden="1" customHeight="1" x14ac:dyDescent="0.2">
      <c r="A76" s="121">
        <v>69</v>
      </c>
      <c r="B76" s="122">
        <f t="shared" si="11"/>
        <v>90279.996733479886</v>
      </c>
      <c r="C76" s="123">
        <f t="shared" si="8"/>
        <v>524.66535434133345</v>
      </c>
      <c r="D76" s="122">
        <f t="shared" si="9"/>
        <v>361.11998693391956</v>
      </c>
      <c r="E76" s="122">
        <f t="shared" si="10"/>
        <v>163.54536740741389</v>
      </c>
      <c r="F76" s="124">
        <f t="shared" si="7"/>
        <v>90116.451366072477</v>
      </c>
    </row>
    <row r="77" spans="1:6" ht="0.75" hidden="1" customHeight="1" x14ac:dyDescent="0.2">
      <c r="A77" s="121">
        <v>70</v>
      </c>
      <c r="B77" s="122">
        <f t="shared" si="11"/>
        <v>90116.451366072477</v>
      </c>
      <c r="C77" s="123">
        <f t="shared" si="8"/>
        <v>524.66535434133345</v>
      </c>
      <c r="D77" s="122">
        <f t="shared" si="9"/>
        <v>360.46580546428993</v>
      </c>
      <c r="E77" s="122">
        <f t="shared" si="10"/>
        <v>164.19954887704353</v>
      </c>
      <c r="F77" s="124">
        <f t="shared" si="7"/>
        <v>89952.251817195429</v>
      </c>
    </row>
    <row r="78" spans="1:6" ht="0.75" hidden="1" customHeight="1" x14ac:dyDescent="0.2">
      <c r="A78" s="121">
        <v>71</v>
      </c>
      <c r="B78" s="122">
        <f t="shared" si="11"/>
        <v>89952.251817195429</v>
      </c>
      <c r="C78" s="123">
        <f t="shared" si="8"/>
        <v>524.66535434133345</v>
      </c>
      <c r="D78" s="122">
        <f t="shared" si="9"/>
        <v>359.80900726878173</v>
      </c>
      <c r="E78" s="122">
        <f t="shared" si="10"/>
        <v>164.85634707255173</v>
      </c>
      <c r="F78" s="124">
        <f t="shared" si="7"/>
        <v>89787.395470122879</v>
      </c>
    </row>
    <row r="79" spans="1:6" ht="0.75" hidden="1" customHeight="1" x14ac:dyDescent="0.2">
      <c r="A79" s="121">
        <v>72</v>
      </c>
      <c r="B79" s="122">
        <f t="shared" si="11"/>
        <v>89787.395470122879</v>
      </c>
      <c r="C79" s="123">
        <f t="shared" si="8"/>
        <v>524.66535434133345</v>
      </c>
      <c r="D79" s="122">
        <f t="shared" si="9"/>
        <v>359.14958188049155</v>
      </c>
      <c r="E79" s="122">
        <f t="shared" si="10"/>
        <v>165.5157724608419</v>
      </c>
      <c r="F79" s="124">
        <f t="shared" si="7"/>
        <v>89621.879697662036</v>
      </c>
    </row>
    <row r="80" spans="1:6" ht="0.75" customHeight="1" x14ac:dyDescent="0.2">
      <c r="A80" s="121">
        <v>73</v>
      </c>
      <c r="B80" s="122">
        <f t="shared" si="11"/>
        <v>89621.879697662036</v>
      </c>
      <c r="C80" s="123">
        <f t="shared" si="8"/>
        <v>524.66535434133345</v>
      </c>
      <c r="D80" s="122">
        <f t="shared" si="9"/>
        <v>358.48751879064815</v>
      </c>
      <c r="E80" s="122">
        <f t="shared" si="10"/>
        <v>166.1778355506853</v>
      </c>
      <c r="F80" s="124">
        <f t="shared" si="7"/>
        <v>89455.701862111353</v>
      </c>
    </row>
    <row r="81" spans="1:6" ht="0.75" customHeight="1" x14ac:dyDescent="0.2">
      <c r="A81" s="121">
        <v>74</v>
      </c>
      <c r="B81" s="122">
        <f t="shared" si="11"/>
        <v>89455.701862111353</v>
      </c>
      <c r="C81" s="123">
        <f t="shared" si="8"/>
        <v>524.66535434133345</v>
      </c>
      <c r="D81" s="122">
        <f t="shared" si="9"/>
        <v>357.82280744844542</v>
      </c>
      <c r="E81" s="122">
        <f t="shared" si="10"/>
        <v>166.84254689288804</v>
      </c>
      <c r="F81" s="124">
        <f t="shared" si="7"/>
        <v>89288.859315218462</v>
      </c>
    </row>
    <row r="82" spans="1:6" ht="0.75" customHeight="1" x14ac:dyDescent="0.2">
      <c r="A82" s="121">
        <v>75</v>
      </c>
      <c r="B82" s="122">
        <f t="shared" si="11"/>
        <v>89288.859315218462</v>
      </c>
      <c r="C82" s="123">
        <f t="shared" si="8"/>
        <v>524.66535434133345</v>
      </c>
      <c r="D82" s="122">
        <f t="shared" si="9"/>
        <v>357.15543726087384</v>
      </c>
      <c r="E82" s="122">
        <f t="shared" si="10"/>
        <v>167.50991708045962</v>
      </c>
      <c r="F82" s="124">
        <f t="shared" si="7"/>
        <v>89121.349398138002</v>
      </c>
    </row>
    <row r="83" spans="1:6" ht="0.75" customHeight="1" x14ac:dyDescent="0.2">
      <c r="A83" s="121">
        <v>76</v>
      </c>
      <c r="B83" s="122">
        <f t="shared" si="11"/>
        <v>89121.349398138002</v>
      </c>
      <c r="C83" s="123">
        <f t="shared" si="8"/>
        <v>524.66535434133345</v>
      </c>
      <c r="D83" s="122">
        <f t="shared" si="9"/>
        <v>356.48539759255203</v>
      </c>
      <c r="E83" s="122">
        <f t="shared" si="10"/>
        <v>168.17995674878142</v>
      </c>
      <c r="F83" s="124">
        <f t="shared" si="7"/>
        <v>88953.169441389226</v>
      </c>
    </row>
    <row r="84" spans="1:6" ht="0.75" customHeight="1" x14ac:dyDescent="0.2">
      <c r="A84" s="121">
        <v>77</v>
      </c>
      <c r="B84" s="122">
        <f t="shared" si="11"/>
        <v>88953.169441389226</v>
      </c>
      <c r="C84" s="123">
        <f t="shared" si="8"/>
        <v>524.66535434133345</v>
      </c>
      <c r="D84" s="122">
        <f t="shared" si="9"/>
        <v>355.81267776555688</v>
      </c>
      <c r="E84" s="122">
        <f t="shared" si="10"/>
        <v>168.85267657577657</v>
      </c>
      <c r="F84" s="124">
        <f t="shared" si="7"/>
        <v>88784.316764813455</v>
      </c>
    </row>
    <row r="85" spans="1:6" ht="0.75" customHeight="1" x14ac:dyDescent="0.2">
      <c r="A85" s="121">
        <v>78</v>
      </c>
      <c r="B85" s="122">
        <f t="shared" si="11"/>
        <v>88784.316764813455</v>
      </c>
      <c r="C85" s="123">
        <f t="shared" si="8"/>
        <v>524.66535434133345</v>
      </c>
      <c r="D85" s="122">
        <f t="shared" si="9"/>
        <v>355.13726705925382</v>
      </c>
      <c r="E85" s="122">
        <f t="shared" si="10"/>
        <v>169.52808728207964</v>
      </c>
      <c r="F85" s="124">
        <f t="shared" si="7"/>
        <v>88614.788677531382</v>
      </c>
    </row>
    <row r="86" spans="1:6" ht="0.75" customHeight="1" x14ac:dyDescent="0.2">
      <c r="A86" s="121">
        <v>79</v>
      </c>
      <c r="B86" s="122">
        <f t="shared" si="11"/>
        <v>88614.788677531382</v>
      </c>
      <c r="C86" s="123">
        <f t="shared" si="8"/>
        <v>524.66535434133345</v>
      </c>
      <c r="D86" s="122">
        <f t="shared" si="9"/>
        <v>354.45915471012552</v>
      </c>
      <c r="E86" s="122">
        <f t="shared" si="10"/>
        <v>170.20619963120794</v>
      </c>
      <c r="F86" s="124">
        <f t="shared" si="7"/>
        <v>88444.58247790017</v>
      </c>
    </row>
    <row r="87" spans="1:6" ht="0.75" customHeight="1" x14ac:dyDescent="0.2">
      <c r="A87" s="121">
        <v>80</v>
      </c>
      <c r="B87" s="122">
        <f t="shared" si="11"/>
        <v>88444.58247790017</v>
      </c>
      <c r="C87" s="123">
        <f t="shared" si="8"/>
        <v>524.66535434133345</v>
      </c>
      <c r="D87" s="122">
        <f t="shared" si="9"/>
        <v>353.77832991160068</v>
      </c>
      <c r="E87" s="122">
        <f t="shared" si="10"/>
        <v>170.88702442973278</v>
      </c>
      <c r="F87" s="124">
        <f t="shared" si="7"/>
        <v>88273.695453470442</v>
      </c>
    </row>
    <row r="88" spans="1:6" ht="0.75" customHeight="1" x14ac:dyDescent="0.2">
      <c r="A88" s="121">
        <v>81</v>
      </c>
      <c r="B88" s="122">
        <f t="shared" si="11"/>
        <v>88273.695453470442</v>
      </c>
      <c r="C88" s="123">
        <f t="shared" si="8"/>
        <v>524.66535434133345</v>
      </c>
      <c r="D88" s="122">
        <f t="shared" si="9"/>
        <v>353.09478181388175</v>
      </c>
      <c r="E88" s="122">
        <f t="shared" si="10"/>
        <v>171.5705725274517</v>
      </c>
      <c r="F88" s="124">
        <f t="shared" si="7"/>
        <v>88102.124880942996</v>
      </c>
    </row>
    <row r="89" spans="1:6" ht="0.75" customHeight="1" x14ac:dyDescent="0.2">
      <c r="A89" s="121">
        <v>82</v>
      </c>
      <c r="B89" s="122">
        <f t="shared" si="11"/>
        <v>88102.124880942996</v>
      </c>
      <c r="C89" s="123">
        <f t="shared" si="8"/>
        <v>524.66535434133345</v>
      </c>
      <c r="D89" s="122">
        <f t="shared" si="9"/>
        <v>352.40849952377198</v>
      </c>
      <c r="E89" s="122">
        <f t="shared" si="10"/>
        <v>172.25685481756148</v>
      </c>
      <c r="F89" s="124">
        <f t="shared" si="7"/>
        <v>87929.868026125434</v>
      </c>
    </row>
    <row r="90" spans="1:6" ht="0.75" customHeight="1" x14ac:dyDescent="0.2">
      <c r="A90" s="121">
        <v>83</v>
      </c>
      <c r="B90" s="122">
        <f t="shared" si="11"/>
        <v>87929.868026125434</v>
      </c>
      <c r="C90" s="123">
        <f t="shared" si="8"/>
        <v>524.66535434133345</v>
      </c>
      <c r="D90" s="122">
        <f t="shared" si="9"/>
        <v>351.71947210450173</v>
      </c>
      <c r="E90" s="122">
        <f t="shared" si="10"/>
        <v>172.94588223683172</v>
      </c>
      <c r="F90" s="124">
        <f t="shared" si="7"/>
        <v>87756.922143888602</v>
      </c>
    </row>
    <row r="91" spans="1:6" ht="0.75" customHeight="1" x14ac:dyDescent="0.2">
      <c r="A91" s="121">
        <v>84</v>
      </c>
      <c r="B91" s="122">
        <f t="shared" si="11"/>
        <v>87756.922143888602</v>
      </c>
      <c r="C91" s="123">
        <f t="shared" si="8"/>
        <v>524.66535434133345</v>
      </c>
      <c r="D91" s="122">
        <f t="shared" si="9"/>
        <v>351.02768857555441</v>
      </c>
      <c r="E91" s="122">
        <f t="shared" si="10"/>
        <v>173.63766576577905</v>
      </c>
      <c r="F91" s="124">
        <f t="shared" si="7"/>
        <v>87583.28447812282</v>
      </c>
    </row>
    <row r="92" spans="1:6" ht="0.75" customHeight="1" x14ac:dyDescent="0.2">
      <c r="A92" s="121">
        <v>85</v>
      </c>
      <c r="B92" s="122">
        <f t="shared" si="11"/>
        <v>87583.28447812282</v>
      </c>
      <c r="C92" s="123">
        <f t="shared" si="8"/>
        <v>524.66535434133345</v>
      </c>
      <c r="D92" s="122">
        <f t="shared" si="9"/>
        <v>350.33313791249128</v>
      </c>
      <c r="E92" s="122">
        <f t="shared" si="10"/>
        <v>174.33221642884217</v>
      </c>
      <c r="F92" s="124">
        <f t="shared" si="7"/>
        <v>87408.952261693979</v>
      </c>
    </row>
    <row r="93" spans="1:6" ht="0.75" customHeight="1" x14ac:dyDescent="0.2">
      <c r="A93" s="121">
        <v>86</v>
      </c>
      <c r="B93" s="122">
        <f t="shared" si="11"/>
        <v>87408.952261693979</v>
      </c>
      <c r="C93" s="123">
        <f t="shared" si="8"/>
        <v>524.66535434133345</v>
      </c>
      <c r="D93" s="122">
        <f t="shared" si="9"/>
        <v>349.63580904677593</v>
      </c>
      <c r="E93" s="122">
        <f t="shared" si="10"/>
        <v>175.02954529455752</v>
      </c>
      <c r="F93" s="124">
        <f t="shared" si="7"/>
        <v>87233.922716399422</v>
      </c>
    </row>
    <row r="94" spans="1:6" ht="0.75" customHeight="1" x14ac:dyDescent="0.2">
      <c r="A94" s="121">
        <v>87</v>
      </c>
      <c r="B94" s="122">
        <f t="shared" si="11"/>
        <v>87233.922716399422</v>
      </c>
      <c r="C94" s="123">
        <f t="shared" si="8"/>
        <v>524.66535434133345</v>
      </c>
      <c r="D94" s="122">
        <f t="shared" si="9"/>
        <v>348.93569086559768</v>
      </c>
      <c r="E94" s="122">
        <f t="shared" si="10"/>
        <v>175.72966347573578</v>
      </c>
      <c r="F94" s="124">
        <f t="shared" si="7"/>
        <v>87058.193052923685</v>
      </c>
    </row>
    <row r="95" spans="1:6" ht="0.75" customHeight="1" x14ac:dyDescent="0.2">
      <c r="A95" s="121">
        <v>88</v>
      </c>
      <c r="B95" s="122">
        <f t="shared" si="11"/>
        <v>87058.193052923685</v>
      </c>
      <c r="C95" s="123">
        <f t="shared" si="8"/>
        <v>524.66535434133345</v>
      </c>
      <c r="D95" s="122">
        <f t="shared" si="9"/>
        <v>348.23277221169474</v>
      </c>
      <c r="E95" s="122">
        <f t="shared" si="10"/>
        <v>176.43258212963872</v>
      </c>
      <c r="F95" s="124">
        <f t="shared" si="7"/>
        <v>86881.760470794048</v>
      </c>
    </row>
    <row r="96" spans="1:6" ht="0.75" customHeight="1" x14ac:dyDescent="0.2">
      <c r="A96" s="121">
        <v>89</v>
      </c>
      <c r="B96" s="122">
        <f t="shared" si="11"/>
        <v>86881.760470794048</v>
      </c>
      <c r="C96" s="123">
        <f t="shared" si="8"/>
        <v>524.66535434133345</v>
      </c>
      <c r="D96" s="122">
        <f t="shared" si="9"/>
        <v>347.5270418831762</v>
      </c>
      <c r="E96" s="122">
        <f t="shared" si="10"/>
        <v>177.13831245815726</v>
      </c>
      <c r="F96" s="124">
        <f t="shared" si="7"/>
        <v>86704.622158335886</v>
      </c>
    </row>
    <row r="97" spans="1:6" ht="0.75" customHeight="1" x14ac:dyDescent="0.2">
      <c r="A97" s="121">
        <v>90</v>
      </c>
      <c r="B97" s="122">
        <f t="shared" si="11"/>
        <v>86704.622158335886</v>
      </c>
      <c r="C97" s="123">
        <f t="shared" si="8"/>
        <v>524.66535434133345</v>
      </c>
      <c r="D97" s="122">
        <f t="shared" si="9"/>
        <v>346.81848863334358</v>
      </c>
      <c r="E97" s="122">
        <f t="shared" si="10"/>
        <v>177.84686570798988</v>
      </c>
      <c r="F97" s="124">
        <f t="shared" si="7"/>
        <v>86526.775292627892</v>
      </c>
    </row>
    <row r="98" spans="1:6" ht="0.75" customHeight="1" x14ac:dyDescent="0.2">
      <c r="A98" s="121">
        <v>91</v>
      </c>
      <c r="B98" s="122">
        <f t="shared" si="11"/>
        <v>86526.775292627892</v>
      </c>
      <c r="C98" s="123">
        <f t="shared" si="8"/>
        <v>524.66535434133345</v>
      </c>
      <c r="D98" s="122">
        <f t="shared" si="9"/>
        <v>346.10710117051156</v>
      </c>
      <c r="E98" s="122">
        <f t="shared" si="10"/>
        <v>178.5582531708219</v>
      </c>
      <c r="F98" s="124">
        <f t="shared" si="7"/>
        <v>86348.217039457071</v>
      </c>
    </row>
    <row r="99" spans="1:6" ht="0.75" customHeight="1" x14ac:dyDescent="0.2">
      <c r="A99" s="121">
        <v>92</v>
      </c>
      <c r="B99" s="122">
        <f t="shared" si="11"/>
        <v>86348.217039457071</v>
      </c>
      <c r="C99" s="123">
        <f t="shared" si="8"/>
        <v>524.66535434133345</v>
      </c>
      <c r="D99" s="122">
        <f t="shared" si="9"/>
        <v>345.39286815782827</v>
      </c>
      <c r="E99" s="122">
        <f t="shared" si="10"/>
        <v>179.27248618350518</v>
      </c>
      <c r="F99" s="124">
        <f t="shared" si="7"/>
        <v>86168.94455327357</v>
      </c>
    </row>
    <row r="100" spans="1:6" ht="0.75" customHeight="1" x14ac:dyDescent="0.2">
      <c r="A100" s="121">
        <v>93</v>
      </c>
      <c r="B100" s="122">
        <f t="shared" si="11"/>
        <v>86168.94455327357</v>
      </c>
      <c r="C100" s="123">
        <f t="shared" si="8"/>
        <v>524.66535434133345</v>
      </c>
      <c r="D100" s="122">
        <f t="shared" si="9"/>
        <v>344.6757782130943</v>
      </c>
      <c r="E100" s="122">
        <f t="shared" si="10"/>
        <v>179.98957612823915</v>
      </c>
      <c r="F100" s="124">
        <f t="shared" si="7"/>
        <v>85988.954977145331</v>
      </c>
    </row>
    <row r="101" spans="1:6" ht="0.75" customHeight="1" x14ac:dyDescent="0.2">
      <c r="A101" s="121">
        <v>94</v>
      </c>
      <c r="B101" s="122">
        <f t="shared" si="11"/>
        <v>85988.954977145331</v>
      </c>
      <c r="C101" s="123">
        <f t="shared" si="8"/>
        <v>524.66535434133345</v>
      </c>
      <c r="D101" s="122">
        <f t="shared" si="9"/>
        <v>343.9558199085813</v>
      </c>
      <c r="E101" s="122">
        <f t="shared" si="10"/>
        <v>180.70953443275215</v>
      </c>
      <c r="F101" s="124">
        <f t="shared" si="7"/>
        <v>85808.245442712578</v>
      </c>
    </row>
    <row r="102" spans="1:6" ht="0.75" customHeight="1" x14ac:dyDescent="0.2">
      <c r="A102" s="121">
        <v>95</v>
      </c>
      <c r="B102" s="122">
        <f t="shared" si="11"/>
        <v>85808.245442712578</v>
      </c>
      <c r="C102" s="123">
        <f t="shared" si="8"/>
        <v>524.66535434133345</v>
      </c>
      <c r="D102" s="122">
        <f t="shared" si="9"/>
        <v>343.2329817708503</v>
      </c>
      <c r="E102" s="122">
        <f t="shared" si="10"/>
        <v>181.43237257048315</v>
      </c>
      <c r="F102" s="124">
        <f t="shared" si="7"/>
        <v>85626.813070142089</v>
      </c>
    </row>
    <row r="103" spans="1:6" ht="0.75" customHeight="1" x14ac:dyDescent="0.2">
      <c r="A103" s="121">
        <v>96</v>
      </c>
      <c r="B103" s="122">
        <f t="shared" si="11"/>
        <v>85626.813070142089</v>
      </c>
      <c r="C103" s="123">
        <f t="shared" si="8"/>
        <v>524.66535434133345</v>
      </c>
      <c r="D103" s="122">
        <f t="shared" si="9"/>
        <v>342.50725228056837</v>
      </c>
      <c r="E103" s="122">
        <f t="shared" si="10"/>
        <v>182.15810206076509</v>
      </c>
      <c r="F103" s="124">
        <f t="shared" si="7"/>
        <v>85444.654968081319</v>
      </c>
    </row>
    <row r="104" spans="1:6" ht="0.75" hidden="1" customHeight="1" x14ac:dyDescent="0.2">
      <c r="A104" s="121">
        <v>97</v>
      </c>
      <c r="B104" s="122">
        <f t="shared" si="11"/>
        <v>85444.654968081319</v>
      </c>
      <c r="C104" s="123">
        <f t="shared" si="8"/>
        <v>524.66535434133345</v>
      </c>
      <c r="D104" s="122">
        <f t="shared" si="9"/>
        <v>341.77861987232529</v>
      </c>
      <c r="E104" s="122">
        <f t="shared" si="10"/>
        <v>182.88673446900816</v>
      </c>
      <c r="F104" s="124">
        <f t="shared" si="7"/>
        <v>85261.768233612311</v>
      </c>
    </row>
    <row r="105" spans="1:6" ht="0.75" hidden="1" customHeight="1" x14ac:dyDescent="0.2">
      <c r="A105" s="121">
        <v>98</v>
      </c>
      <c r="B105" s="122">
        <f t="shared" si="11"/>
        <v>85261.768233612311</v>
      </c>
      <c r="C105" s="123">
        <f t="shared" si="8"/>
        <v>524.66535434133345</v>
      </c>
      <c r="D105" s="122">
        <f t="shared" si="9"/>
        <v>341.04707293444926</v>
      </c>
      <c r="E105" s="122">
        <f t="shared" si="10"/>
        <v>183.61828140688419</v>
      </c>
      <c r="F105" s="124">
        <f t="shared" si="7"/>
        <v>85078.149952205422</v>
      </c>
    </row>
    <row r="106" spans="1:6" ht="0.75" hidden="1" customHeight="1" x14ac:dyDescent="0.2">
      <c r="A106" s="121">
        <v>99</v>
      </c>
      <c r="B106" s="122">
        <f t="shared" si="11"/>
        <v>85078.149952205422</v>
      </c>
      <c r="C106" s="123">
        <f t="shared" si="8"/>
        <v>524.66535434133345</v>
      </c>
      <c r="D106" s="122">
        <f t="shared" si="9"/>
        <v>340.31259980882169</v>
      </c>
      <c r="E106" s="122">
        <f t="shared" si="10"/>
        <v>184.35275453251177</v>
      </c>
      <c r="F106" s="124">
        <f t="shared" si="7"/>
        <v>84893.797197672917</v>
      </c>
    </row>
    <row r="107" spans="1:6" ht="0.75" hidden="1" customHeight="1" x14ac:dyDescent="0.2">
      <c r="A107" s="121">
        <v>100</v>
      </c>
      <c r="B107" s="122">
        <f t="shared" si="11"/>
        <v>84893.797197672917</v>
      </c>
      <c r="C107" s="123">
        <f t="shared" si="8"/>
        <v>524.66535434133345</v>
      </c>
      <c r="D107" s="122">
        <f t="shared" si="9"/>
        <v>339.5751887906917</v>
      </c>
      <c r="E107" s="122">
        <f t="shared" si="10"/>
        <v>185.09016555064176</v>
      </c>
      <c r="F107" s="124">
        <f t="shared" si="7"/>
        <v>84708.707032122271</v>
      </c>
    </row>
    <row r="108" spans="1:6" ht="0.75" hidden="1" customHeight="1" x14ac:dyDescent="0.2">
      <c r="A108" s="121">
        <v>101</v>
      </c>
      <c r="B108" s="122">
        <f t="shared" si="11"/>
        <v>84708.707032122271</v>
      </c>
      <c r="C108" s="123">
        <f t="shared" si="8"/>
        <v>524.66535434133345</v>
      </c>
      <c r="D108" s="122">
        <f t="shared" si="9"/>
        <v>338.83482812848911</v>
      </c>
      <c r="E108" s="122">
        <f t="shared" si="10"/>
        <v>185.83052621284435</v>
      </c>
      <c r="F108" s="124">
        <f t="shared" si="7"/>
        <v>84522.876505909429</v>
      </c>
    </row>
    <row r="109" spans="1:6" ht="0.75" hidden="1" customHeight="1" x14ac:dyDescent="0.2">
      <c r="A109" s="121">
        <v>102</v>
      </c>
      <c r="B109" s="122">
        <f t="shared" si="11"/>
        <v>84522.876505909429</v>
      </c>
      <c r="C109" s="123">
        <f t="shared" si="8"/>
        <v>524.66535434133345</v>
      </c>
      <c r="D109" s="122">
        <f t="shared" si="9"/>
        <v>338.09150602363775</v>
      </c>
      <c r="E109" s="122">
        <f t="shared" si="10"/>
        <v>186.57384831769571</v>
      </c>
      <c r="F109" s="124">
        <f t="shared" si="7"/>
        <v>84336.302657591732</v>
      </c>
    </row>
    <row r="110" spans="1:6" ht="0.75" hidden="1" customHeight="1" x14ac:dyDescent="0.2">
      <c r="A110" s="121">
        <v>103</v>
      </c>
      <c r="B110" s="122">
        <f t="shared" si="11"/>
        <v>84336.302657591732</v>
      </c>
      <c r="C110" s="123">
        <f t="shared" si="8"/>
        <v>524.66535434133345</v>
      </c>
      <c r="D110" s="122">
        <f t="shared" si="9"/>
        <v>337.34521063036692</v>
      </c>
      <c r="E110" s="122">
        <f t="shared" si="10"/>
        <v>187.32014371096653</v>
      </c>
      <c r="F110" s="124">
        <f t="shared" si="7"/>
        <v>84148.982513880765</v>
      </c>
    </row>
    <row r="111" spans="1:6" ht="0.75" hidden="1" customHeight="1" x14ac:dyDescent="0.2">
      <c r="A111" s="121">
        <v>104</v>
      </c>
      <c r="B111" s="122">
        <f t="shared" si="11"/>
        <v>84148.982513880765</v>
      </c>
      <c r="C111" s="123">
        <f t="shared" si="8"/>
        <v>524.66535434133345</v>
      </c>
      <c r="D111" s="122">
        <f t="shared" si="9"/>
        <v>336.59593005552307</v>
      </c>
      <c r="E111" s="122">
        <f t="shared" si="10"/>
        <v>188.06942428581038</v>
      </c>
      <c r="F111" s="124">
        <f t="shared" si="7"/>
        <v>83960.913089594949</v>
      </c>
    </row>
    <row r="112" spans="1:6" ht="0.75" hidden="1" customHeight="1" x14ac:dyDescent="0.2">
      <c r="A112" s="121">
        <v>105</v>
      </c>
      <c r="B112" s="122">
        <f t="shared" si="11"/>
        <v>83960.913089594949</v>
      </c>
      <c r="C112" s="123">
        <f t="shared" si="8"/>
        <v>524.66535434133345</v>
      </c>
      <c r="D112" s="122">
        <f t="shared" si="9"/>
        <v>335.84365235837981</v>
      </c>
      <c r="E112" s="122">
        <f t="shared" si="10"/>
        <v>188.82170198295364</v>
      </c>
      <c r="F112" s="124">
        <f t="shared" si="7"/>
        <v>83772.091387611988</v>
      </c>
    </row>
    <row r="113" spans="1:6" ht="0.75" hidden="1" customHeight="1" x14ac:dyDescent="0.2">
      <c r="A113" s="121">
        <v>106</v>
      </c>
      <c r="B113" s="122">
        <f t="shared" si="11"/>
        <v>83772.091387611988</v>
      </c>
      <c r="C113" s="123">
        <f t="shared" si="8"/>
        <v>524.66535434133345</v>
      </c>
      <c r="D113" s="122">
        <f t="shared" si="9"/>
        <v>335.08836555044797</v>
      </c>
      <c r="E113" s="122">
        <f t="shared" si="10"/>
        <v>189.57698879088548</v>
      </c>
      <c r="F113" s="124">
        <f t="shared" si="7"/>
        <v>83582.514398821106</v>
      </c>
    </row>
    <row r="114" spans="1:6" ht="0.75" hidden="1" customHeight="1" x14ac:dyDescent="0.2">
      <c r="A114" s="121">
        <v>107</v>
      </c>
      <c r="B114" s="122">
        <f t="shared" si="11"/>
        <v>83582.514398821106</v>
      </c>
      <c r="C114" s="123">
        <f t="shared" si="8"/>
        <v>524.66535434133345</v>
      </c>
      <c r="D114" s="122">
        <f t="shared" si="9"/>
        <v>334.33005759528442</v>
      </c>
      <c r="E114" s="122">
        <f t="shared" si="10"/>
        <v>190.33529674604904</v>
      </c>
      <c r="F114" s="124">
        <f t="shared" si="7"/>
        <v>83392.179102075053</v>
      </c>
    </row>
    <row r="115" spans="1:6" ht="0.75" hidden="1" customHeight="1" x14ac:dyDescent="0.2">
      <c r="A115" s="121">
        <v>108</v>
      </c>
      <c r="B115" s="122">
        <f t="shared" si="11"/>
        <v>83392.179102075053</v>
      </c>
      <c r="C115" s="123">
        <f t="shared" si="8"/>
        <v>524.66535434133345</v>
      </c>
      <c r="D115" s="122">
        <f t="shared" si="9"/>
        <v>333.56871640830025</v>
      </c>
      <c r="E115" s="122">
        <f t="shared" si="10"/>
        <v>191.09663793303321</v>
      </c>
      <c r="F115" s="124">
        <f t="shared" si="7"/>
        <v>83201.082464142019</v>
      </c>
    </row>
    <row r="116" spans="1:6" ht="0.75" hidden="1" customHeight="1" x14ac:dyDescent="0.2">
      <c r="A116" s="121">
        <v>109</v>
      </c>
      <c r="B116" s="122">
        <f t="shared" si="11"/>
        <v>83201.082464142019</v>
      </c>
      <c r="C116" s="123">
        <f t="shared" si="8"/>
        <v>524.66535434133345</v>
      </c>
      <c r="D116" s="122">
        <f t="shared" si="9"/>
        <v>332.80432985656807</v>
      </c>
      <c r="E116" s="122">
        <f t="shared" si="10"/>
        <v>191.86102448476538</v>
      </c>
      <c r="F116" s="124">
        <f t="shared" si="7"/>
        <v>83009.221439657253</v>
      </c>
    </row>
    <row r="117" spans="1:6" ht="0.75" hidden="1" customHeight="1" x14ac:dyDescent="0.2">
      <c r="A117" s="121">
        <v>110</v>
      </c>
      <c r="B117" s="122">
        <f t="shared" si="11"/>
        <v>83009.221439657253</v>
      </c>
      <c r="C117" s="123">
        <f t="shared" si="8"/>
        <v>524.66535434133345</v>
      </c>
      <c r="D117" s="122">
        <f t="shared" si="9"/>
        <v>332.03688575862901</v>
      </c>
      <c r="E117" s="122">
        <f t="shared" si="10"/>
        <v>192.62846858270444</v>
      </c>
      <c r="F117" s="124">
        <f t="shared" si="7"/>
        <v>82816.592971074555</v>
      </c>
    </row>
    <row r="118" spans="1:6" ht="0.75" hidden="1" customHeight="1" x14ac:dyDescent="0.2">
      <c r="A118" s="121">
        <v>111</v>
      </c>
      <c r="B118" s="122">
        <f t="shared" si="11"/>
        <v>82816.592971074555</v>
      </c>
      <c r="C118" s="123">
        <f t="shared" si="8"/>
        <v>524.66535434133345</v>
      </c>
      <c r="D118" s="122">
        <f t="shared" si="9"/>
        <v>331.26637188429822</v>
      </c>
      <c r="E118" s="122">
        <f t="shared" si="10"/>
        <v>193.39898245703523</v>
      </c>
      <c r="F118" s="124">
        <f t="shared" si="7"/>
        <v>82623.193988617524</v>
      </c>
    </row>
    <row r="119" spans="1:6" ht="0.75" hidden="1" customHeight="1" x14ac:dyDescent="0.2">
      <c r="A119" s="121">
        <v>112</v>
      </c>
      <c r="B119" s="122">
        <f t="shared" si="11"/>
        <v>82623.193988617524</v>
      </c>
      <c r="C119" s="123">
        <f t="shared" si="8"/>
        <v>524.66535434133345</v>
      </c>
      <c r="D119" s="122">
        <f t="shared" si="9"/>
        <v>330.49277595447012</v>
      </c>
      <c r="E119" s="122">
        <f t="shared" si="10"/>
        <v>194.17257838686334</v>
      </c>
      <c r="F119" s="124">
        <f t="shared" si="7"/>
        <v>82429.021410230664</v>
      </c>
    </row>
    <row r="120" spans="1:6" ht="0.75" hidden="1" customHeight="1" x14ac:dyDescent="0.2">
      <c r="A120" s="121">
        <v>113</v>
      </c>
      <c r="B120" s="122">
        <f t="shared" si="11"/>
        <v>82429.021410230664</v>
      </c>
      <c r="C120" s="123">
        <f t="shared" si="8"/>
        <v>524.66535434133345</v>
      </c>
      <c r="D120" s="122">
        <f t="shared" si="9"/>
        <v>329.71608564092264</v>
      </c>
      <c r="E120" s="122">
        <f t="shared" si="10"/>
        <v>194.94926870041081</v>
      </c>
      <c r="F120" s="124">
        <f t="shared" si="7"/>
        <v>82234.072141530254</v>
      </c>
    </row>
    <row r="121" spans="1:6" ht="0.75" hidden="1" customHeight="1" x14ac:dyDescent="0.2">
      <c r="A121" s="121">
        <v>114</v>
      </c>
      <c r="B121" s="122">
        <f t="shared" si="11"/>
        <v>82234.072141530254</v>
      </c>
      <c r="C121" s="123">
        <f t="shared" si="8"/>
        <v>524.66535434133345</v>
      </c>
      <c r="D121" s="122">
        <f t="shared" si="9"/>
        <v>328.93628856612105</v>
      </c>
      <c r="E121" s="122">
        <f t="shared" si="10"/>
        <v>195.7290657752124</v>
      </c>
      <c r="F121" s="124">
        <f t="shared" si="7"/>
        <v>82038.343075755038</v>
      </c>
    </row>
    <row r="122" spans="1:6" ht="0.75" hidden="1" customHeight="1" x14ac:dyDescent="0.2">
      <c r="A122" s="121">
        <v>115</v>
      </c>
      <c r="B122" s="122">
        <f t="shared" si="11"/>
        <v>82038.343075755038</v>
      </c>
      <c r="C122" s="123">
        <f t="shared" si="8"/>
        <v>524.66535434133345</v>
      </c>
      <c r="D122" s="122">
        <f t="shared" si="9"/>
        <v>328.15337230302015</v>
      </c>
      <c r="E122" s="122">
        <f t="shared" si="10"/>
        <v>196.51198203831331</v>
      </c>
      <c r="F122" s="124">
        <f t="shared" si="7"/>
        <v>81841.831093716726</v>
      </c>
    </row>
    <row r="123" spans="1:6" ht="0.75" hidden="1" customHeight="1" x14ac:dyDescent="0.2">
      <c r="A123" s="121">
        <v>116</v>
      </c>
      <c r="B123" s="122">
        <f t="shared" si="11"/>
        <v>81841.831093716726</v>
      </c>
      <c r="C123" s="123">
        <f t="shared" si="8"/>
        <v>524.66535434133345</v>
      </c>
      <c r="D123" s="122">
        <f t="shared" si="9"/>
        <v>327.36732437486694</v>
      </c>
      <c r="E123" s="122">
        <f t="shared" si="10"/>
        <v>197.29802996646652</v>
      </c>
      <c r="F123" s="124">
        <f t="shared" si="7"/>
        <v>81644.533063750263</v>
      </c>
    </row>
    <row r="124" spans="1:6" ht="0.75" hidden="1" customHeight="1" x14ac:dyDescent="0.2">
      <c r="A124" s="121">
        <v>117</v>
      </c>
      <c r="B124" s="122">
        <f t="shared" si="11"/>
        <v>81644.533063750263</v>
      </c>
      <c r="C124" s="123">
        <f t="shared" si="8"/>
        <v>524.66535434133345</v>
      </c>
      <c r="D124" s="122">
        <f t="shared" si="9"/>
        <v>326.57813225500104</v>
      </c>
      <c r="E124" s="122">
        <f t="shared" si="10"/>
        <v>198.08722208633242</v>
      </c>
      <c r="F124" s="124">
        <f t="shared" si="7"/>
        <v>81446.445841663925</v>
      </c>
    </row>
    <row r="125" spans="1:6" ht="0.75" hidden="1" customHeight="1" x14ac:dyDescent="0.2">
      <c r="A125" s="121">
        <v>118</v>
      </c>
      <c r="B125" s="122">
        <f t="shared" si="11"/>
        <v>81446.445841663925</v>
      </c>
      <c r="C125" s="123">
        <f t="shared" si="8"/>
        <v>524.66535434133345</v>
      </c>
      <c r="D125" s="122">
        <f t="shared" si="9"/>
        <v>325.78578336665572</v>
      </c>
      <c r="E125" s="122">
        <f t="shared" si="10"/>
        <v>198.87957097467773</v>
      </c>
      <c r="F125" s="124">
        <f t="shared" si="7"/>
        <v>81247.566270689247</v>
      </c>
    </row>
    <row r="126" spans="1:6" ht="0.75" hidden="1" customHeight="1" x14ac:dyDescent="0.2">
      <c r="A126" s="121">
        <v>119</v>
      </c>
      <c r="B126" s="122">
        <f t="shared" si="11"/>
        <v>81247.566270689247</v>
      </c>
      <c r="C126" s="123">
        <f t="shared" si="8"/>
        <v>524.66535434133345</v>
      </c>
      <c r="D126" s="122">
        <f t="shared" si="9"/>
        <v>324.99026508275699</v>
      </c>
      <c r="E126" s="122">
        <f t="shared" si="10"/>
        <v>199.67508925857646</v>
      </c>
      <c r="F126" s="124">
        <f t="shared" si="7"/>
        <v>81047.891181430678</v>
      </c>
    </row>
    <row r="127" spans="1:6" x14ac:dyDescent="0.2">
      <c r="A127" s="121">
        <v>120</v>
      </c>
      <c r="B127" s="122">
        <f t="shared" si="11"/>
        <v>81047.891181430678</v>
      </c>
      <c r="C127" s="123">
        <f t="shared" si="8"/>
        <v>524.66535434133345</v>
      </c>
      <c r="D127" s="122">
        <f t="shared" si="9"/>
        <v>324.19156472572274</v>
      </c>
      <c r="E127" s="122">
        <f t="shared" si="10"/>
        <v>200.47378961561071</v>
      </c>
      <c r="F127" s="124">
        <f t="shared" si="7"/>
        <v>80847.417391815063</v>
      </c>
    </row>
    <row r="128" spans="1:6" ht="0.75" hidden="1" customHeight="1" x14ac:dyDescent="0.2">
      <c r="A128" s="121">
        <v>121</v>
      </c>
      <c r="B128" s="122">
        <f t="shared" si="11"/>
        <v>80847.417391815063</v>
      </c>
      <c r="C128" s="123">
        <f t="shared" si="8"/>
        <v>524.66535434133345</v>
      </c>
      <c r="D128" s="122">
        <f t="shared" si="9"/>
        <v>323.38966956726028</v>
      </c>
      <c r="E128" s="122">
        <f t="shared" si="10"/>
        <v>201.27568477407317</v>
      </c>
      <c r="F128" s="124">
        <f t="shared" si="7"/>
        <v>80646.141707040995</v>
      </c>
    </row>
    <row r="129" spans="1:6" ht="0.75" hidden="1" customHeight="1" x14ac:dyDescent="0.2">
      <c r="A129" s="121">
        <v>122</v>
      </c>
      <c r="B129" s="122">
        <f t="shared" si="11"/>
        <v>80646.141707040995</v>
      </c>
      <c r="C129" s="123">
        <f t="shared" si="8"/>
        <v>524.66535434133345</v>
      </c>
      <c r="D129" s="122">
        <f t="shared" si="9"/>
        <v>322.58456682816399</v>
      </c>
      <c r="E129" s="122">
        <f t="shared" si="10"/>
        <v>202.08078751316947</v>
      </c>
      <c r="F129" s="124">
        <f t="shared" si="7"/>
        <v>80444.060919527823</v>
      </c>
    </row>
    <row r="130" spans="1:6" ht="0.75" hidden="1" customHeight="1" x14ac:dyDescent="0.2">
      <c r="A130" s="121">
        <v>123</v>
      </c>
      <c r="B130" s="122">
        <f t="shared" si="11"/>
        <v>80444.060919527823</v>
      </c>
      <c r="C130" s="123">
        <f t="shared" si="8"/>
        <v>524.66535434133345</v>
      </c>
      <c r="D130" s="122">
        <f t="shared" si="9"/>
        <v>321.77624367811131</v>
      </c>
      <c r="E130" s="122">
        <f t="shared" si="10"/>
        <v>202.88911066322214</v>
      </c>
      <c r="F130" s="124">
        <f t="shared" si="7"/>
        <v>80241.171808864601</v>
      </c>
    </row>
    <row r="131" spans="1:6" ht="0.75" hidden="1" customHeight="1" x14ac:dyDescent="0.2">
      <c r="A131" s="121">
        <v>124</v>
      </c>
      <c r="B131" s="122">
        <f t="shared" si="11"/>
        <v>80241.171808864601</v>
      </c>
      <c r="C131" s="123">
        <f t="shared" si="8"/>
        <v>524.66535434133345</v>
      </c>
      <c r="D131" s="122">
        <f t="shared" si="9"/>
        <v>320.96468723545843</v>
      </c>
      <c r="E131" s="122">
        <f t="shared" si="10"/>
        <v>203.70066710587503</v>
      </c>
      <c r="F131" s="124">
        <f t="shared" si="7"/>
        <v>80037.471141758724</v>
      </c>
    </row>
    <row r="132" spans="1:6" ht="0.75" hidden="1" customHeight="1" x14ac:dyDescent="0.2">
      <c r="A132" s="121">
        <v>125</v>
      </c>
      <c r="B132" s="122">
        <f t="shared" si="11"/>
        <v>80037.471141758724</v>
      </c>
      <c r="C132" s="123">
        <f t="shared" si="8"/>
        <v>524.66535434133345</v>
      </c>
      <c r="D132" s="122">
        <f t="shared" si="9"/>
        <v>320.14988456703492</v>
      </c>
      <c r="E132" s="122">
        <f t="shared" si="10"/>
        <v>204.51546977429854</v>
      </c>
      <c r="F132" s="124">
        <f t="shared" si="7"/>
        <v>79832.955671984426</v>
      </c>
    </row>
    <row r="133" spans="1:6" ht="0.75" hidden="1" customHeight="1" x14ac:dyDescent="0.2">
      <c r="A133" s="121">
        <v>126</v>
      </c>
      <c r="B133" s="122">
        <f t="shared" si="11"/>
        <v>79832.955671984426</v>
      </c>
      <c r="C133" s="123">
        <f t="shared" si="8"/>
        <v>524.66535434133345</v>
      </c>
      <c r="D133" s="122">
        <f t="shared" si="9"/>
        <v>319.33182268793769</v>
      </c>
      <c r="E133" s="122">
        <f t="shared" si="10"/>
        <v>205.33353165339577</v>
      </c>
      <c r="F133" s="124">
        <f t="shared" si="7"/>
        <v>79627.622140331034</v>
      </c>
    </row>
    <row r="134" spans="1:6" ht="0.75" hidden="1" customHeight="1" x14ac:dyDescent="0.2">
      <c r="A134" s="121">
        <v>127</v>
      </c>
      <c r="B134" s="122">
        <f t="shared" si="11"/>
        <v>79627.622140331034</v>
      </c>
      <c r="C134" s="123">
        <f t="shared" si="8"/>
        <v>524.66535434133345</v>
      </c>
      <c r="D134" s="122">
        <f t="shared" si="9"/>
        <v>318.51048856132417</v>
      </c>
      <c r="E134" s="122">
        <f t="shared" si="10"/>
        <v>206.15486578000929</v>
      </c>
      <c r="F134" s="124">
        <f t="shared" si="7"/>
        <v>79421.467274551018</v>
      </c>
    </row>
    <row r="135" spans="1:6" ht="0.75" hidden="1" customHeight="1" x14ac:dyDescent="0.2">
      <c r="A135" s="121">
        <v>128</v>
      </c>
      <c r="B135" s="122">
        <f t="shared" si="11"/>
        <v>79421.467274551018</v>
      </c>
      <c r="C135" s="123">
        <f t="shared" si="8"/>
        <v>524.66535434133345</v>
      </c>
      <c r="D135" s="122">
        <f t="shared" si="9"/>
        <v>317.68586909820408</v>
      </c>
      <c r="E135" s="122">
        <f t="shared" si="10"/>
        <v>206.97948524312937</v>
      </c>
      <c r="F135" s="124">
        <f t="shared" si="7"/>
        <v>79214.487789307896</v>
      </c>
    </row>
    <row r="136" spans="1:6" ht="0.75" hidden="1" customHeight="1" x14ac:dyDescent="0.2">
      <c r="A136" s="121">
        <v>129</v>
      </c>
      <c r="B136" s="122">
        <f t="shared" si="11"/>
        <v>79214.487789307896</v>
      </c>
      <c r="C136" s="123">
        <f t="shared" si="8"/>
        <v>524.66535434133345</v>
      </c>
      <c r="D136" s="122">
        <f t="shared" si="9"/>
        <v>316.85795115723158</v>
      </c>
      <c r="E136" s="122">
        <f t="shared" si="10"/>
        <v>207.80740318410187</v>
      </c>
      <c r="F136" s="124">
        <f t="shared" si="7"/>
        <v>79006.6803861238</v>
      </c>
    </row>
    <row r="137" spans="1:6" ht="0.75" hidden="1" customHeight="1" x14ac:dyDescent="0.2">
      <c r="A137" s="121">
        <v>130</v>
      </c>
      <c r="B137" s="122">
        <f t="shared" si="11"/>
        <v>79006.6803861238</v>
      </c>
      <c r="C137" s="123">
        <f t="shared" si="8"/>
        <v>524.66535434133345</v>
      </c>
      <c r="D137" s="122">
        <f t="shared" si="9"/>
        <v>316.02672154449522</v>
      </c>
      <c r="E137" s="122">
        <f t="shared" si="10"/>
        <v>208.63863279683824</v>
      </c>
      <c r="F137" s="124">
        <f t="shared" ref="F137:F200" si="12">B137-E137</f>
        <v>78798.041753326965</v>
      </c>
    </row>
    <row r="138" spans="1:6" ht="0.75" hidden="1" customHeight="1" x14ac:dyDescent="0.2">
      <c r="A138" s="121">
        <v>131</v>
      </c>
      <c r="B138" s="122">
        <f t="shared" si="11"/>
        <v>78798.041753326965</v>
      </c>
      <c r="C138" s="123">
        <f t="shared" ref="C138:C201" si="13">C137</f>
        <v>524.66535434133345</v>
      </c>
      <c r="D138" s="122">
        <f t="shared" ref="D138:D201" si="14">$C$5*B138</f>
        <v>315.19216701330788</v>
      </c>
      <c r="E138" s="122">
        <f t="shared" ref="E138:E201" si="15">C138-D138</f>
        <v>209.47318732802557</v>
      </c>
      <c r="F138" s="124">
        <f t="shared" si="12"/>
        <v>78588.568565998939</v>
      </c>
    </row>
    <row r="139" spans="1:6" ht="0.75" hidden="1" customHeight="1" x14ac:dyDescent="0.2">
      <c r="A139" s="121">
        <v>132</v>
      </c>
      <c r="B139" s="122">
        <f t="shared" ref="B139:B202" si="16">F138</f>
        <v>78588.568565998939</v>
      </c>
      <c r="C139" s="123">
        <f t="shared" si="13"/>
        <v>524.66535434133345</v>
      </c>
      <c r="D139" s="122">
        <f t="shared" si="14"/>
        <v>314.35427426399576</v>
      </c>
      <c r="E139" s="122">
        <f t="shared" si="15"/>
        <v>210.31108007733769</v>
      </c>
      <c r="F139" s="124">
        <f t="shared" si="12"/>
        <v>78378.257485921597</v>
      </c>
    </row>
    <row r="140" spans="1:6" ht="0.75" hidden="1" customHeight="1" x14ac:dyDescent="0.2">
      <c r="A140" s="121">
        <v>133</v>
      </c>
      <c r="B140" s="122">
        <f t="shared" si="16"/>
        <v>78378.257485921597</v>
      </c>
      <c r="C140" s="123">
        <f t="shared" si="13"/>
        <v>524.66535434133345</v>
      </c>
      <c r="D140" s="122">
        <f t="shared" si="14"/>
        <v>313.51302994368638</v>
      </c>
      <c r="E140" s="122">
        <f t="shared" si="15"/>
        <v>211.15232439764708</v>
      </c>
      <c r="F140" s="124">
        <f t="shared" si="12"/>
        <v>78167.105161523956</v>
      </c>
    </row>
    <row r="141" spans="1:6" ht="0.75" hidden="1" customHeight="1" x14ac:dyDescent="0.2">
      <c r="A141" s="121">
        <v>134</v>
      </c>
      <c r="B141" s="122">
        <f t="shared" si="16"/>
        <v>78167.105161523956</v>
      </c>
      <c r="C141" s="123">
        <f t="shared" si="13"/>
        <v>524.66535434133345</v>
      </c>
      <c r="D141" s="122">
        <f t="shared" si="14"/>
        <v>312.66842064609585</v>
      </c>
      <c r="E141" s="122">
        <f t="shared" si="15"/>
        <v>211.9969336952376</v>
      </c>
      <c r="F141" s="124">
        <f t="shared" si="12"/>
        <v>77955.108227828721</v>
      </c>
    </row>
    <row r="142" spans="1:6" ht="0.75" hidden="1" customHeight="1" x14ac:dyDescent="0.2">
      <c r="A142" s="121">
        <v>135</v>
      </c>
      <c r="B142" s="122">
        <f t="shared" si="16"/>
        <v>77955.108227828721</v>
      </c>
      <c r="C142" s="123">
        <f t="shared" si="13"/>
        <v>524.66535434133345</v>
      </c>
      <c r="D142" s="122">
        <f t="shared" si="14"/>
        <v>311.82043291131487</v>
      </c>
      <c r="E142" s="122">
        <f t="shared" si="15"/>
        <v>212.84492143001859</v>
      </c>
      <c r="F142" s="124">
        <f t="shared" si="12"/>
        <v>77742.263306398701</v>
      </c>
    </row>
    <row r="143" spans="1:6" ht="0.75" hidden="1" customHeight="1" x14ac:dyDescent="0.2">
      <c r="A143" s="121">
        <v>136</v>
      </c>
      <c r="B143" s="122">
        <f t="shared" si="16"/>
        <v>77742.263306398701</v>
      </c>
      <c r="C143" s="123">
        <f t="shared" si="13"/>
        <v>524.66535434133345</v>
      </c>
      <c r="D143" s="122">
        <f t="shared" si="14"/>
        <v>310.96905322559479</v>
      </c>
      <c r="E143" s="122">
        <f t="shared" si="15"/>
        <v>213.69630111573866</v>
      </c>
      <c r="F143" s="124">
        <f t="shared" si="12"/>
        <v>77528.567005282966</v>
      </c>
    </row>
    <row r="144" spans="1:6" ht="0.75" hidden="1" customHeight="1" x14ac:dyDescent="0.2">
      <c r="A144" s="121">
        <v>137</v>
      </c>
      <c r="B144" s="122">
        <f t="shared" si="16"/>
        <v>77528.567005282966</v>
      </c>
      <c r="C144" s="123">
        <f t="shared" si="13"/>
        <v>524.66535434133345</v>
      </c>
      <c r="D144" s="122">
        <f t="shared" si="14"/>
        <v>310.11426802113186</v>
      </c>
      <c r="E144" s="122">
        <f t="shared" si="15"/>
        <v>214.55108632020159</v>
      </c>
      <c r="F144" s="124">
        <f t="shared" si="12"/>
        <v>77314.015918962759</v>
      </c>
    </row>
    <row r="145" spans="1:6" ht="0.75" hidden="1" customHeight="1" x14ac:dyDescent="0.2">
      <c r="A145" s="121">
        <v>138</v>
      </c>
      <c r="B145" s="122">
        <f t="shared" si="16"/>
        <v>77314.015918962759</v>
      </c>
      <c r="C145" s="123">
        <f t="shared" si="13"/>
        <v>524.66535434133345</v>
      </c>
      <c r="D145" s="122">
        <f t="shared" si="14"/>
        <v>309.25606367585107</v>
      </c>
      <c r="E145" s="122">
        <f t="shared" si="15"/>
        <v>215.40929066548239</v>
      </c>
      <c r="F145" s="124">
        <f t="shared" si="12"/>
        <v>77098.606628297275</v>
      </c>
    </row>
    <row r="146" spans="1:6" ht="0.75" hidden="1" customHeight="1" x14ac:dyDescent="0.2">
      <c r="A146" s="121">
        <v>139</v>
      </c>
      <c r="B146" s="122">
        <f t="shared" si="16"/>
        <v>77098.606628297275</v>
      </c>
      <c r="C146" s="123">
        <f t="shared" si="13"/>
        <v>524.66535434133345</v>
      </c>
      <c r="D146" s="122">
        <f t="shared" si="14"/>
        <v>308.3944265131891</v>
      </c>
      <c r="E146" s="122">
        <f t="shared" si="15"/>
        <v>216.27092782814435</v>
      </c>
      <c r="F146" s="124">
        <f t="shared" si="12"/>
        <v>76882.335700469135</v>
      </c>
    </row>
    <row r="147" spans="1:6" ht="0.75" hidden="1" customHeight="1" x14ac:dyDescent="0.2">
      <c r="A147" s="121">
        <v>140</v>
      </c>
      <c r="B147" s="122">
        <f t="shared" si="16"/>
        <v>76882.335700469135</v>
      </c>
      <c r="C147" s="123">
        <f t="shared" si="13"/>
        <v>524.66535434133345</v>
      </c>
      <c r="D147" s="122">
        <f t="shared" si="14"/>
        <v>307.52934280187657</v>
      </c>
      <c r="E147" s="122">
        <f t="shared" si="15"/>
        <v>217.13601153945689</v>
      </c>
      <c r="F147" s="124">
        <f t="shared" si="12"/>
        <v>76665.199688929672</v>
      </c>
    </row>
    <row r="148" spans="1:6" ht="0.75" hidden="1" customHeight="1" x14ac:dyDescent="0.2">
      <c r="A148" s="121">
        <v>141</v>
      </c>
      <c r="B148" s="122">
        <f t="shared" si="16"/>
        <v>76665.199688929672</v>
      </c>
      <c r="C148" s="123">
        <f t="shared" si="13"/>
        <v>524.66535434133345</v>
      </c>
      <c r="D148" s="122">
        <f t="shared" si="14"/>
        <v>306.6607987557187</v>
      </c>
      <c r="E148" s="122">
        <f t="shared" si="15"/>
        <v>218.00455558561475</v>
      </c>
      <c r="F148" s="124">
        <f t="shared" si="12"/>
        <v>76447.195133344052</v>
      </c>
    </row>
    <row r="149" spans="1:6" ht="0.75" hidden="1" customHeight="1" x14ac:dyDescent="0.2">
      <c r="A149" s="121">
        <v>142</v>
      </c>
      <c r="B149" s="122">
        <f t="shared" si="16"/>
        <v>76447.195133344052</v>
      </c>
      <c r="C149" s="123">
        <f t="shared" si="13"/>
        <v>524.66535434133345</v>
      </c>
      <c r="D149" s="122">
        <f t="shared" si="14"/>
        <v>305.78878053337621</v>
      </c>
      <c r="E149" s="122">
        <f t="shared" si="15"/>
        <v>218.87657380795724</v>
      </c>
      <c r="F149" s="124">
        <f t="shared" si="12"/>
        <v>76228.318559536099</v>
      </c>
    </row>
    <row r="150" spans="1:6" ht="0.75" hidden="1" customHeight="1" x14ac:dyDescent="0.2">
      <c r="A150" s="121">
        <v>143</v>
      </c>
      <c r="B150" s="122">
        <f t="shared" si="16"/>
        <v>76228.318559536099</v>
      </c>
      <c r="C150" s="123">
        <f t="shared" si="13"/>
        <v>524.66535434133345</v>
      </c>
      <c r="D150" s="122">
        <f t="shared" si="14"/>
        <v>304.91327423814442</v>
      </c>
      <c r="E150" s="122">
        <f t="shared" si="15"/>
        <v>219.75208010318903</v>
      </c>
      <c r="F150" s="124">
        <f t="shared" si="12"/>
        <v>76008.566479432906</v>
      </c>
    </row>
    <row r="151" spans="1:6" ht="0.75" hidden="1" customHeight="1" x14ac:dyDescent="0.2">
      <c r="A151" s="121">
        <v>144</v>
      </c>
      <c r="B151" s="122">
        <f t="shared" si="16"/>
        <v>76008.566479432906</v>
      </c>
      <c r="C151" s="123">
        <f t="shared" si="13"/>
        <v>524.66535434133345</v>
      </c>
      <c r="D151" s="122">
        <f t="shared" si="14"/>
        <v>304.0342659177316</v>
      </c>
      <c r="E151" s="122">
        <f t="shared" si="15"/>
        <v>220.63108842360185</v>
      </c>
      <c r="F151" s="124">
        <f t="shared" si="12"/>
        <v>75787.935391009305</v>
      </c>
    </row>
    <row r="152" spans="1:6" ht="0.75" hidden="1" customHeight="1" x14ac:dyDescent="0.2">
      <c r="A152" s="121">
        <v>145</v>
      </c>
      <c r="B152" s="122">
        <f t="shared" si="16"/>
        <v>75787.935391009305</v>
      </c>
      <c r="C152" s="123">
        <f t="shared" si="13"/>
        <v>524.66535434133345</v>
      </c>
      <c r="D152" s="122">
        <f t="shared" si="14"/>
        <v>303.15174156403725</v>
      </c>
      <c r="E152" s="122">
        <f t="shared" si="15"/>
        <v>221.5136127772962</v>
      </c>
      <c r="F152" s="124">
        <f t="shared" si="12"/>
        <v>75566.421778232005</v>
      </c>
    </row>
    <row r="153" spans="1:6" ht="0.75" hidden="1" customHeight="1" x14ac:dyDescent="0.2">
      <c r="A153" s="121">
        <v>146</v>
      </c>
      <c r="B153" s="122">
        <f t="shared" si="16"/>
        <v>75566.421778232005</v>
      </c>
      <c r="C153" s="123">
        <f t="shared" si="13"/>
        <v>524.66535434133345</v>
      </c>
      <c r="D153" s="122">
        <f t="shared" si="14"/>
        <v>302.26568711292805</v>
      </c>
      <c r="E153" s="122">
        <f t="shared" si="15"/>
        <v>222.39966722840541</v>
      </c>
      <c r="F153" s="124">
        <f t="shared" si="12"/>
        <v>75344.022111003593</v>
      </c>
    </row>
    <row r="154" spans="1:6" ht="0.75" hidden="1" customHeight="1" x14ac:dyDescent="0.2">
      <c r="A154" s="121">
        <v>147</v>
      </c>
      <c r="B154" s="122">
        <f t="shared" si="16"/>
        <v>75344.022111003593</v>
      </c>
      <c r="C154" s="123">
        <f t="shared" si="13"/>
        <v>524.66535434133345</v>
      </c>
      <c r="D154" s="122">
        <f t="shared" si="14"/>
        <v>301.37608844401439</v>
      </c>
      <c r="E154" s="122">
        <f t="shared" si="15"/>
        <v>223.28926589731907</v>
      </c>
      <c r="F154" s="124">
        <f t="shared" si="12"/>
        <v>75120.732845106279</v>
      </c>
    </row>
    <row r="155" spans="1:6" ht="0.75" hidden="1" customHeight="1" x14ac:dyDescent="0.2">
      <c r="A155" s="121">
        <v>148</v>
      </c>
      <c r="B155" s="122">
        <f t="shared" si="16"/>
        <v>75120.732845106279</v>
      </c>
      <c r="C155" s="123">
        <f t="shared" si="13"/>
        <v>524.66535434133345</v>
      </c>
      <c r="D155" s="122">
        <f t="shared" si="14"/>
        <v>300.4829313804251</v>
      </c>
      <c r="E155" s="122">
        <f t="shared" si="15"/>
        <v>224.18242296090835</v>
      </c>
      <c r="F155" s="124">
        <f t="shared" si="12"/>
        <v>74896.550422145374</v>
      </c>
    </row>
    <row r="156" spans="1:6" ht="0.75" hidden="1" customHeight="1" x14ac:dyDescent="0.2">
      <c r="A156" s="121">
        <v>149</v>
      </c>
      <c r="B156" s="122">
        <f t="shared" si="16"/>
        <v>74896.550422145374</v>
      </c>
      <c r="C156" s="123">
        <f t="shared" si="13"/>
        <v>524.66535434133345</v>
      </c>
      <c r="D156" s="122">
        <f t="shared" si="14"/>
        <v>299.58620168858153</v>
      </c>
      <c r="E156" s="122">
        <f t="shared" si="15"/>
        <v>225.07915265275193</v>
      </c>
      <c r="F156" s="124">
        <f t="shared" si="12"/>
        <v>74671.471269492627</v>
      </c>
    </row>
    <row r="157" spans="1:6" ht="0.75" hidden="1" customHeight="1" x14ac:dyDescent="0.2">
      <c r="A157" s="121">
        <v>150</v>
      </c>
      <c r="B157" s="122">
        <f t="shared" si="16"/>
        <v>74671.471269492627</v>
      </c>
      <c r="C157" s="123">
        <f t="shared" si="13"/>
        <v>524.66535434133345</v>
      </c>
      <c r="D157" s="122">
        <f t="shared" si="14"/>
        <v>298.68588507797051</v>
      </c>
      <c r="E157" s="122">
        <f t="shared" si="15"/>
        <v>225.97946926336294</v>
      </c>
      <c r="F157" s="124">
        <f t="shared" si="12"/>
        <v>74445.491800229269</v>
      </c>
    </row>
    <row r="158" spans="1:6" ht="0.75" hidden="1" customHeight="1" x14ac:dyDescent="0.2">
      <c r="A158" s="121">
        <v>151</v>
      </c>
      <c r="B158" s="122">
        <f t="shared" si="16"/>
        <v>74445.491800229269</v>
      </c>
      <c r="C158" s="123">
        <f t="shared" si="13"/>
        <v>524.66535434133345</v>
      </c>
      <c r="D158" s="122">
        <f t="shared" si="14"/>
        <v>297.78196720091711</v>
      </c>
      <c r="E158" s="122">
        <f t="shared" si="15"/>
        <v>226.88338714041635</v>
      </c>
      <c r="F158" s="124">
        <f t="shared" si="12"/>
        <v>74218.608413088848</v>
      </c>
    </row>
    <row r="159" spans="1:6" ht="0.75" hidden="1" customHeight="1" x14ac:dyDescent="0.2">
      <c r="A159" s="121">
        <v>152</v>
      </c>
      <c r="B159" s="122">
        <f t="shared" si="16"/>
        <v>74218.608413088848</v>
      </c>
      <c r="C159" s="123">
        <f t="shared" si="13"/>
        <v>524.66535434133345</v>
      </c>
      <c r="D159" s="122">
        <f t="shared" si="14"/>
        <v>296.87443365235538</v>
      </c>
      <c r="E159" s="122">
        <f t="shared" si="15"/>
        <v>227.79092068897808</v>
      </c>
      <c r="F159" s="124">
        <f t="shared" si="12"/>
        <v>73990.817492399874</v>
      </c>
    </row>
    <row r="160" spans="1:6" ht="0.75" hidden="1" customHeight="1" x14ac:dyDescent="0.2">
      <c r="A160" s="121">
        <v>153</v>
      </c>
      <c r="B160" s="122">
        <f t="shared" si="16"/>
        <v>73990.817492399874</v>
      </c>
      <c r="C160" s="123">
        <f t="shared" si="13"/>
        <v>524.66535434133345</v>
      </c>
      <c r="D160" s="122">
        <f t="shared" si="14"/>
        <v>295.96326996959948</v>
      </c>
      <c r="E160" s="122">
        <f t="shared" si="15"/>
        <v>228.70208437173397</v>
      </c>
      <c r="F160" s="124">
        <f t="shared" si="12"/>
        <v>73762.115408028141</v>
      </c>
    </row>
    <row r="161" spans="1:6" ht="0.75" hidden="1" customHeight="1" x14ac:dyDescent="0.2">
      <c r="A161" s="121">
        <v>154</v>
      </c>
      <c r="B161" s="122">
        <f t="shared" si="16"/>
        <v>73762.115408028141</v>
      </c>
      <c r="C161" s="123">
        <f t="shared" si="13"/>
        <v>524.66535434133345</v>
      </c>
      <c r="D161" s="122">
        <f t="shared" si="14"/>
        <v>295.04846163211255</v>
      </c>
      <c r="E161" s="122">
        <f t="shared" si="15"/>
        <v>229.61689270922091</v>
      </c>
      <c r="F161" s="124">
        <f t="shared" si="12"/>
        <v>73532.498515318919</v>
      </c>
    </row>
    <row r="162" spans="1:6" ht="0.75" hidden="1" customHeight="1" x14ac:dyDescent="0.2">
      <c r="A162" s="121">
        <v>155</v>
      </c>
      <c r="B162" s="122">
        <f t="shared" si="16"/>
        <v>73532.498515318919</v>
      </c>
      <c r="C162" s="123">
        <f t="shared" si="13"/>
        <v>524.66535434133345</v>
      </c>
      <c r="D162" s="122">
        <f t="shared" si="14"/>
        <v>294.12999406127568</v>
      </c>
      <c r="E162" s="122">
        <f t="shared" si="15"/>
        <v>230.53536028005777</v>
      </c>
      <c r="F162" s="124">
        <f t="shared" si="12"/>
        <v>73301.963155038859</v>
      </c>
    </row>
    <row r="163" spans="1:6" ht="0.75" customHeight="1" x14ac:dyDescent="0.2">
      <c r="A163" s="121">
        <v>156</v>
      </c>
      <c r="B163" s="122">
        <f t="shared" si="16"/>
        <v>73301.963155038859</v>
      </c>
      <c r="C163" s="123">
        <f t="shared" si="13"/>
        <v>524.66535434133345</v>
      </c>
      <c r="D163" s="122">
        <f t="shared" si="14"/>
        <v>293.20785262015545</v>
      </c>
      <c r="E163" s="122">
        <f t="shared" si="15"/>
        <v>231.45750172117801</v>
      </c>
      <c r="F163" s="124">
        <f t="shared" si="12"/>
        <v>73070.505653317683</v>
      </c>
    </row>
    <row r="164" spans="1:6" ht="0.75" customHeight="1" x14ac:dyDescent="0.2">
      <c r="A164" s="121">
        <v>157</v>
      </c>
      <c r="B164" s="122">
        <f t="shared" si="16"/>
        <v>73070.505653317683</v>
      </c>
      <c r="C164" s="123">
        <f t="shared" si="13"/>
        <v>524.66535434133345</v>
      </c>
      <c r="D164" s="122">
        <f t="shared" si="14"/>
        <v>292.28202261327073</v>
      </c>
      <c r="E164" s="122">
        <f t="shared" si="15"/>
        <v>232.38333172806273</v>
      </c>
      <c r="F164" s="124">
        <f t="shared" si="12"/>
        <v>72838.122321589617</v>
      </c>
    </row>
    <row r="165" spans="1:6" ht="0.75" customHeight="1" x14ac:dyDescent="0.2">
      <c r="A165" s="121">
        <v>158</v>
      </c>
      <c r="B165" s="122">
        <f t="shared" si="16"/>
        <v>72838.122321589617</v>
      </c>
      <c r="C165" s="123">
        <f t="shared" si="13"/>
        <v>524.66535434133345</v>
      </c>
      <c r="D165" s="122">
        <f t="shared" si="14"/>
        <v>291.35248928635849</v>
      </c>
      <c r="E165" s="122">
        <f t="shared" si="15"/>
        <v>233.31286505497496</v>
      </c>
      <c r="F165" s="124">
        <f t="shared" si="12"/>
        <v>72604.80945653464</v>
      </c>
    </row>
    <row r="166" spans="1:6" ht="0.75" customHeight="1" x14ac:dyDescent="0.2">
      <c r="A166" s="121">
        <v>159</v>
      </c>
      <c r="B166" s="122">
        <f t="shared" si="16"/>
        <v>72604.80945653464</v>
      </c>
      <c r="C166" s="123">
        <f t="shared" si="13"/>
        <v>524.66535434133345</v>
      </c>
      <c r="D166" s="122">
        <f t="shared" si="14"/>
        <v>290.41923782613856</v>
      </c>
      <c r="E166" s="122">
        <f t="shared" si="15"/>
        <v>234.2461165151949</v>
      </c>
      <c r="F166" s="124">
        <f t="shared" si="12"/>
        <v>72370.563340019449</v>
      </c>
    </row>
    <row r="167" spans="1:6" ht="0.75" customHeight="1" x14ac:dyDescent="0.2">
      <c r="A167" s="121">
        <v>160</v>
      </c>
      <c r="B167" s="122">
        <f t="shared" si="16"/>
        <v>72370.563340019449</v>
      </c>
      <c r="C167" s="123">
        <f t="shared" si="13"/>
        <v>524.66535434133345</v>
      </c>
      <c r="D167" s="122">
        <f t="shared" si="14"/>
        <v>289.48225336007778</v>
      </c>
      <c r="E167" s="122">
        <f t="shared" si="15"/>
        <v>235.18310098125568</v>
      </c>
      <c r="F167" s="124">
        <f t="shared" si="12"/>
        <v>72135.38023903819</v>
      </c>
    </row>
    <row r="168" spans="1:6" ht="0.75" customHeight="1" x14ac:dyDescent="0.2">
      <c r="A168" s="121">
        <v>161</v>
      </c>
      <c r="B168" s="122">
        <f t="shared" si="16"/>
        <v>72135.38023903819</v>
      </c>
      <c r="C168" s="123">
        <f t="shared" si="13"/>
        <v>524.66535434133345</v>
      </c>
      <c r="D168" s="122">
        <f t="shared" si="14"/>
        <v>288.54152095615274</v>
      </c>
      <c r="E168" s="122">
        <f t="shared" si="15"/>
        <v>236.12383338518072</v>
      </c>
      <c r="F168" s="124">
        <f t="shared" si="12"/>
        <v>71899.25640565301</v>
      </c>
    </row>
    <row r="169" spans="1:6" ht="0.75" customHeight="1" x14ac:dyDescent="0.2">
      <c r="A169" s="121">
        <v>162</v>
      </c>
      <c r="B169" s="122">
        <f t="shared" si="16"/>
        <v>71899.25640565301</v>
      </c>
      <c r="C169" s="123">
        <f t="shared" si="13"/>
        <v>524.66535434133345</v>
      </c>
      <c r="D169" s="122">
        <f t="shared" si="14"/>
        <v>287.59702562261202</v>
      </c>
      <c r="E169" s="122">
        <f t="shared" si="15"/>
        <v>237.06832871872143</v>
      </c>
      <c r="F169" s="124">
        <f t="shared" si="12"/>
        <v>71662.188076934282</v>
      </c>
    </row>
    <row r="170" spans="1:6" ht="0.75" customHeight="1" x14ac:dyDescent="0.2">
      <c r="A170" s="121">
        <v>163</v>
      </c>
      <c r="B170" s="122">
        <f t="shared" si="16"/>
        <v>71662.188076934282</v>
      </c>
      <c r="C170" s="123">
        <f t="shared" si="13"/>
        <v>524.66535434133345</v>
      </c>
      <c r="D170" s="122">
        <f t="shared" si="14"/>
        <v>286.64875230773714</v>
      </c>
      <c r="E170" s="122">
        <f t="shared" si="15"/>
        <v>238.01660203359631</v>
      </c>
      <c r="F170" s="124">
        <f t="shared" si="12"/>
        <v>71424.171474900693</v>
      </c>
    </row>
    <row r="171" spans="1:6" ht="0.75" customHeight="1" x14ac:dyDescent="0.2">
      <c r="A171" s="121">
        <v>164</v>
      </c>
      <c r="B171" s="122">
        <f t="shared" si="16"/>
        <v>71424.171474900693</v>
      </c>
      <c r="C171" s="123">
        <f t="shared" si="13"/>
        <v>524.66535434133345</v>
      </c>
      <c r="D171" s="122">
        <f t="shared" si="14"/>
        <v>285.69668589960276</v>
      </c>
      <c r="E171" s="122">
        <f t="shared" si="15"/>
        <v>238.9686684417307</v>
      </c>
      <c r="F171" s="124">
        <f t="shared" si="12"/>
        <v>71185.202806458969</v>
      </c>
    </row>
    <row r="172" spans="1:6" ht="0.75" customHeight="1" x14ac:dyDescent="0.2">
      <c r="A172" s="121">
        <v>165</v>
      </c>
      <c r="B172" s="122">
        <f t="shared" si="16"/>
        <v>71185.202806458969</v>
      </c>
      <c r="C172" s="123">
        <f t="shared" si="13"/>
        <v>524.66535434133345</v>
      </c>
      <c r="D172" s="122">
        <f t="shared" si="14"/>
        <v>284.7408112258359</v>
      </c>
      <c r="E172" s="122">
        <f t="shared" si="15"/>
        <v>239.92454311549756</v>
      </c>
      <c r="F172" s="124">
        <f t="shared" si="12"/>
        <v>70945.278263343469</v>
      </c>
    </row>
    <row r="173" spans="1:6" ht="0.75" customHeight="1" x14ac:dyDescent="0.2">
      <c r="A173" s="121">
        <v>166</v>
      </c>
      <c r="B173" s="122">
        <f t="shared" si="16"/>
        <v>70945.278263343469</v>
      </c>
      <c r="C173" s="123">
        <f t="shared" si="13"/>
        <v>524.66535434133345</v>
      </c>
      <c r="D173" s="122">
        <f t="shared" si="14"/>
        <v>283.78111305337387</v>
      </c>
      <c r="E173" s="122">
        <f t="shared" si="15"/>
        <v>240.88424128795958</v>
      </c>
      <c r="F173" s="124">
        <f t="shared" si="12"/>
        <v>70704.394022055509</v>
      </c>
    </row>
    <row r="174" spans="1:6" ht="0.75" customHeight="1" x14ac:dyDescent="0.2">
      <c r="A174" s="121">
        <v>167</v>
      </c>
      <c r="B174" s="122">
        <f t="shared" si="16"/>
        <v>70704.394022055509</v>
      </c>
      <c r="C174" s="123">
        <f t="shared" si="13"/>
        <v>524.66535434133345</v>
      </c>
      <c r="D174" s="122">
        <f t="shared" si="14"/>
        <v>282.81757608822204</v>
      </c>
      <c r="E174" s="122">
        <f t="shared" si="15"/>
        <v>241.84777825311141</v>
      </c>
      <c r="F174" s="124">
        <f t="shared" si="12"/>
        <v>70462.546243802397</v>
      </c>
    </row>
    <row r="175" spans="1:6" ht="0.75" hidden="1" customHeight="1" x14ac:dyDescent="0.2">
      <c r="A175" s="121">
        <v>168</v>
      </c>
      <c r="B175" s="122">
        <f t="shared" si="16"/>
        <v>70462.546243802397</v>
      </c>
      <c r="C175" s="123">
        <f t="shared" si="13"/>
        <v>524.66535434133345</v>
      </c>
      <c r="D175" s="122">
        <f t="shared" si="14"/>
        <v>281.85018497520957</v>
      </c>
      <c r="E175" s="122">
        <f t="shared" si="15"/>
        <v>242.81516936612388</v>
      </c>
      <c r="F175" s="124">
        <f t="shared" si="12"/>
        <v>70219.731074436277</v>
      </c>
    </row>
    <row r="176" spans="1:6" ht="0.75" hidden="1" customHeight="1" x14ac:dyDescent="0.2">
      <c r="A176" s="121">
        <v>169</v>
      </c>
      <c r="B176" s="122">
        <f t="shared" si="16"/>
        <v>70219.731074436277</v>
      </c>
      <c r="C176" s="123">
        <f t="shared" si="13"/>
        <v>524.66535434133345</v>
      </c>
      <c r="D176" s="122">
        <f t="shared" si="14"/>
        <v>280.87892429774513</v>
      </c>
      <c r="E176" s="122">
        <f t="shared" si="15"/>
        <v>243.78643004358833</v>
      </c>
      <c r="F176" s="124">
        <f t="shared" si="12"/>
        <v>69975.944644392686</v>
      </c>
    </row>
    <row r="177" spans="1:6" ht="0.75" hidden="1" customHeight="1" x14ac:dyDescent="0.2">
      <c r="A177" s="121">
        <v>170</v>
      </c>
      <c r="B177" s="122">
        <f t="shared" si="16"/>
        <v>69975.944644392686</v>
      </c>
      <c r="C177" s="123">
        <f t="shared" si="13"/>
        <v>524.66535434133345</v>
      </c>
      <c r="D177" s="122">
        <f t="shared" si="14"/>
        <v>279.90377857757073</v>
      </c>
      <c r="E177" s="122">
        <f t="shared" si="15"/>
        <v>244.76157576376272</v>
      </c>
      <c r="F177" s="124">
        <f t="shared" si="12"/>
        <v>69731.183068628918</v>
      </c>
    </row>
    <row r="178" spans="1:6" ht="0.75" hidden="1" customHeight="1" x14ac:dyDescent="0.2">
      <c r="A178" s="121">
        <v>171</v>
      </c>
      <c r="B178" s="122">
        <f t="shared" si="16"/>
        <v>69731.183068628918</v>
      </c>
      <c r="C178" s="123">
        <f t="shared" si="13"/>
        <v>524.66535434133345</v>
      </c>
      <c r="D178" s="122">
        <f t="shared" si="14"/>
        <v>278.92473227451569</v>
      </c>
      <c r="E178" s="122">
        <f t="shared" si="15"/>
        <v>245.74062206681776</v>
      </c>
      <c r="F178" s="124">
        <f t="shared" si="12"/>
        <v>69485.442446562098</v>
      </c>
    </row>
    <row r="179" spans="1:6" ht="0.75" hidden="1" customHeight="1" x14ac:dyDescent="0.2">
      <c r="A179" s="121">
        <v>172</v>
      </c>
      <c r="B179" s="122">
        <f t="shared" si="16"/>
        <v>69485.442446562098</v>
      </c>
      <c r="C179" s="123">
        <f t="shared" si="13"/>
        <v>524.66535434133345</v>
      </c>
      <c r="D179" s="122">
        <f t="shared" si="14"/>
        <v>277.94176978624841</v>
      </c>
      <c r="E179" s="122">
        <f t="shared" si="15"/>
        <v>246.72358455508504</v>
      </c>
      <c r="F179" s="124">
        <f t="shared" si="12"/>
        <v>69238.718862007008</v>
      </c>
    </row>
    <row r="180" spans="1:6" ht="0.75" hidden="1" customHeight="1" x14ac:dyDescent="0.2">
      <c r="A180" s="121">
        <v>173</v>
      </c>
      <c r="B180" s="122">
        <f t="shared" si="16"/>
        <v>69238.718862007008</v>
      </c>
      <c r="C180" s="123">
        <f t="shared" si="13"/>
        <v>524.66535434133345</v>
      </c>
      <c r="D180" s="122">
        <f t="shared" si="14"/>
        <v>276.95487544802802</v>
      </c>
      <c r="E180" s="122">
        <f t="shared" si="15"/>
        <v>247.71047889330544</v>
      </c>
      <c r="F180" s="124">
        <f t="shared" si="12"/>
        <v>68991.008383113702</v>
      </c>
    </row>
    <row r="181" spans="1:6" ht="0.75" hidden="1" customHeight="1" x14ac:dyDescent="0.2">
      <c r="A181" s="121">
        <v>174</v>
      </c>
      <c r="B181" s="122">
        <f t="shared" si="16"/>
        <v>68991.008383113702</v>
      </c>
      <c r="C181" s="123">
        <f t="shared" si="13"/>
        <v>524.66535434133345</v>
      </c>
      <c r="D181" s="122">
        <f t="shared" si="14"/>
        <v>275.96403353245483</v>
      </c>
      <c r="E181" s="122">
        <f t="shared" si="15"/>
        <v>248.70132080887862</v>
      </c>
      <c r="F181" s="124">
        <f t="shared" si="12"/>
        <v>68742.307062304826</v>
      </c>
    </row>
    <row r="182" spans="1:6" ht="0.75" hidden="1" customHeight="1" x14ac:dyDescent="0.2">
      <c r="A182" s="121">
        <v>175</v>
      </c>
      <c r="B182" s="122">
        <f t="shared" si="16"/>
        <v>68742.307062304826</v>
      </c>
      <c r="C182" s="123">
        <f t="shared" si="13"/>
        <v>524.66535434133345</v>
      </c>
      <c r="D182" s="122">
        <f t="shared" si="14"/>
        <v>274.96922824921933</v>
      </c>
      <c r="E182" s="122">
        <f t="shared" si="15"/>
        <v>249.69612609211413</v>
      </c>
      <c r="F182" s="124">
        <f t="shared" si="12"/>
        <v>68492.610936212717</v>
      </c>
    </row>
    <row r="183" spans="1:6" ht="0.75" hidden="1" customHeight="1" x14ac:dyDescent="0.2">
      <c r="A183" s="121">
        <v>176</v>
      </c>
      <c r="B183" s="122">
        <f t="shared" si="16"/>
        <v>68492.610936212717</v>
      </c>
      <c r="C183" s="123">
        <f t="shared" si="13"/>
        <v>524.66535434133345</v>
      </c>
      <c r="D183" s="122">
        <f t="shared" si="14"/>
        <v>273.97044374485085</v>
      </c>
      <c r="E183" s="122">
        <f t="shared" si="15"/>
        <v>250.6949105964826</v>
      </c>
      <c r="F183" s="124">
        <f t="shared" si="12"/>
        <v>68241.916025616229</v>
      </c>
    </row>
    <row r="184" spans="1:6" ht="0.75" hidden="1" customHeight="1" x14ac:dyDescent="0.2">
      <c r="A184" s="121">
        <v>177</v>
      </c>
      <c r="B184" s="122">
        <f t="shared" si="16"/>
        <v>68241.916025616229</v>
      </c>
      <c r="C184" s="123">
        <f t="shared" si="13"/>
        <v>524.66535434133345</v>
      </c>
      <c r="D184" s="122">
        <f t="shared" si="14"/>
        <v>272.96766410246494</v>
      </c>
      <c r="E184" s="122">
        <f t="shared" si="15"/>
        <v>251.69769023886852</v>
      </c>
      <c r="F184" s="124">
        <f t="shared" si="12"/>
        <v>67990.218335377358</v>
      </c>
    </row>
    <row r="185" spans="1:6" ht="0.75" hidden="1" customHeight="1" x14ac:dyDescent="0.2">
      <c r="A185" s="121">
        <v>178</v>
      </c>
      <c r="B185" s="122">
        <f t="shared" si="16"/>
        <v>67990.218335377358</v>
      </c>
      <c r="C185" s="123">
        <f t="shared" si="13"/>
        <v>524.66535434133345</v>
      </c>
      <c r="D185" s="122">
        <f t="shared" si="14"/>
        <v>271.96087334150945</v>
      </c>
      <c r="E185" s="122">
        <f t="shared" si="15"/>
        <v>252.704480999824</v>
      </c>
      <c r="F185" s="124">
        <f t="shared" si="12"/>
        <v>67737.513854377539</v>
      </c>
    </row>
    <row r="186" spans="1:6" ht="0.75" hidden="1" customHeight="1" x14ac:dyDescent="0.2">
      <c r="A186" s="121">
        <v>179</v>
      </c>
      <c r="B186" s="122">
        <f t="shared" si="16"/>
        <v>67737.513854377539</v>
      </c>
      <c r="C186" s="123">
        <f t="shared" si="13"/>
        <v>524.66535434133345</v>
      </c>
      <c r="D186" s="122">
        <f t="shared" si="14"/>
        <v>270.95005541751016</v>
      </c>
      <c r="E186" s="122">
        <f t="shared" si="15"/>
        <v>253.7152989238233</v>
      </c>
      <c r="F186" s="124">
        <f t="shared" si="12"/>
        <v>67483.798555453715</v>
      </c>
    </row>
    <row r="187" spans="1:6" x14ac:dyDescent="0.2">
      <c r="A187" s="121">
        <v>180</v>
      </c>
      <c r="B187" s="122">
        <f t="shared" si="16"/>
        <v>67483.798555453715</v>
      </c>
      <c r="C187" s="123">
        <f t="shared" si="13"/>
        <v>524.66535434133345</v>
      </c>
      <c r="D187" s="122">
        <f t="shared" si="14"/>
        <v>269.93519422181487</v>
      </c>
      <c r="E187" s="122">
        <f t="shared" si="15"/>
        <v>254.73016011951859</v>
      </c>
      <c r="F187" s="124">
        <f t="shared" si="12"/>
        <v>67229.068395334194</v>
      </c>
    </row>
    <row r="188" spans="1:6" ht="0.75" hidden="1" customHeight="1" x14ac:dyDescent="0.2">
      <c r="A188" s="121">
        <v>181</v>
      </c>
      <c r="B188" s="122">
        <f t="shared" si="16"/>
        <v>67229.068395334194</v>
      </c>
      <c r="C188" s="123">
        <f t="shared" si="13"/>
        <v>524.66535434133345</v>
      </c>
      <c r="D188" s="122">
        <f t="shared" si="14"/>
        <v>268.91627358133678</v>
      </c>
      <c r="E188" s="122">
        <f t="shared" si="15"/>
        <v>255.74908075999667</v>
      </c>
      <c r="F188" s="124">
        <f t="shared" si="12"/>
        <v>66973.319314574197</v>
      </c>
    </row>
    <row r="189" spans="1:6" ht="0.75" hidden="1" customHeight="1" x14ac:dyDescent="0.2">
      <c r="A189" s="121">
        <v>182</v>
      </c>
      <c r="B189" s="122">
        <f t="shared" si="16"/>
        <v>66973.319314574197</v>
      </c>
      <c r="C189" s="123">
        <f t="shared" si="13"/>
        <v>524.66535434133345</v>
      </c>
      <c r="D189" s="122">
        <f t="shared" si="14"/>
        <v>267.89327725829679</v>
      </c>
      <c r="E189" s="122">
        <f t="shared" si="15"/>
        <v>256.77207708303666</v>
      </c>
      <c r="F189" s="124">
        <f t="shared" si="12"/>
        <v>66716.547237491162</v>
      </c>
    </row>
    <row r="190" spans="1:6" ht="0.75" hidden="1" customHeight="1" x14ac:dyDescent="0.2">
      <c r="A190" s="121">
        <v>183</v>
      </c>
      <c r="B190" s="122">
        <f t="shared" si="16"/>
        <v>66716.547237491162</v>
      </c>
      <c r="C190" s="123">
        <f t="shared" si="13"/>
        <v>524.66535434133345</v>
      </c>
      <c r="D190" s="122">
        <f t="shared" si="14"/>
        <v>266.86618894996468</v>
      </c>
      <c r="E190" s="122">
        <f t="shared" si="15"/>
        <v>257.79916539136877</v>
      </c>
      <c r="F190" s="124">
        <f t="shared" si="12"/>
        <v>66458.748072099799</v>
      </c>
    </row>
    <row r="191" spans="1:6" ht="0.75" hidden="1" customHeight="1" x14ac:dyDescent="0.2">
      <c r="A191" s="121">
        <v>184</v>
      </c>
      <c r="B191" s="122">
        <f t="shared" si="16"/>
        <v>66458.748072099799</v>
      </c>
      <c r="C191" s="123">
        <f t="shared" si="13"/>
        <v>524.66535434133345</v>
      </c>
      <c r="D191" s="122">
        <f t="shared" si="14"/>
        <v>265.83499228839918</v>
      </c>
      <c r="E191" s="122">
        <f t="shared" si="15"/>
        <v>258.83036205293428</v>
      </c>
      <c r="F191" s="124">
        <f t="shared" si="12"/>
        <v>66199.917710046866</v>
      </c>
    </row>
    <row r="192" spans="1:6" ht="0.75" hidden="1" customHeight="1" x14ac:dyDescent="0.2">
      <c r="A192" s="121">
        <v>185</v>
      </c>
      <c r="B192" s="122">
        <f t="shared" si="16"/>
        <v>66199.917710046866</v>
      </c>
      <c r="C192" s="123">
        <f t="shared" si="13"/>
        <v>524.66535434133345</v>
      </c>
      <c r="D192" s="122">
        <f t="shared" si="14"/>
        <v>264.79967084018745</v>
      </c>
      <c r="E192" s="122">
        <f t="shared" si="15"/>
        <v>259.86568350114601</v>
      </c>
      <c r="F192" s="124">
        <f t="shared" si="12"/>
        <v>65940.052026545716</v>
      </c>
    </row>
    <row r="193" spans="1:6" ht="0.75" hidden="1" customHeight="1" x14ac:dyDescent="0.2">
      <c r="A193" s="121">
        <v>186</v>
      </c>
      <c r="B193" s="122">
        <f t="shared" si="16"/>
        <v>65940.052026545716</v>
      </c>
      <c r="C193" s="123">
        <f t="shared" si="13"/>
        <v>524.66535434133345</v>
      </c>
      <c r="D193" s="122">
        <f t="shared" si="14"/>
        <v>263.76020810618286</v>
      </c>
      <c r="E193" s="122">
        <f t="shared" si="15"/>
        <v>260.9051462351506</v>
      </c>
      <c r="F193" s="124">
        <f t="shared" si="12"/>
        <v>65679.146880310567</v>
      </c>
    </row>
    <row r="194" spans="1:6" ht="0.75" hidden="1" customHeight="1" x14ac:dyDescent="0.2">
      <c r="A194" s="121">
        <v>187</v>
      </c>
      <c r="B194" s="122">
        <f t="shared" si="16"/>
        <v>65679.146880310567</v>
      </c>
      <c r="C194" s="123">
        <f t="shared" si="13"/>
        <v>524.66535434133345</v>
      </c>
      <c r="D194" s="122">
        <f t="shared" si="14"/>
        <v>262.71658752124227</v>
      </c>
      <c r="E194" s="122">
        <f t="shared" si="15"/>
        <v>261.94876682009118</v>
      </c>
      <c r="F194" s="124">
        <f t="shared" si="12"/>
        <v>65417.198113490478</v>
      </c>
    </row>
    <row r="195" spans="1:6" ht="0.75" hidden="1" customHeight="1" x14ac:dyDescent="0.2">
      <c r="A195" s="121">
        <v>188</v>
      </c>
      <c r="B195" s="122">
        <f t="shared" si="16"/>
        <v>65417.198113490478</v>
      </c>
      <c r="C195" s="123">
        <f t="shared" si="13"/>
        <v>524.66535434133345</v>
      </c>
      <c r="D195" s="122">
        <f t="shared" si="14"/>
        <v>261.66879245396194</v>
      </c>
      <c r="E195" s="122">
        <f t="shared" si="15"/>
        <v>262.99656188737151</v>
      </c>
      <c r="F195" s="124">
        <f t="shared" si="12"/>
        <v>65154.20155160311</v>
      </c>
    </row>
    <row r="196" spans="1:6" ht="0.75" hidden="1" customHeight="1" x14ac:dyDescent="0.2">
      <c r="A196" s="121">
        <v>189</v>
      </c>
      <c r="B196" s="122">
        <f t="shared" si="16"/>
        <v>65154.20155160311</v>
      </c>
      <c r="C196" s="123">
        <f t="shared" si="13"/>
        <v>524.66535434133345</v>
      </c>
      <c r="D196" s="122">
        <f t="shared" si="14"/>
        <v>260.61680620641243</v>
      </c>
      <c r="E196" s="122">
        <f t="shared" si="15"/>
        <v>264.04854813492102</v>
      </c>
      <c r="F196" s="124">
        <f t="shared" si="12"/>
        <v>64890.153003468185</v>
      </c>
    </row>
    <row r="197" spans="1:6" ht="0.75" hidden="1" customHeight="1" x14ac:dyDescent="0.2">
      <c r="A197" s="121">
        <v>190</v>
      </c>
      <c r="B197" s="122">
        <f t="shared" si="16"/>
        <v>64890.153003468185</v>
      </c>
      <c r="C197" s="123">
        <f t="shared" si="13"/>
        <v>524.66535434133345</v>
      </c>
      <c r="D197" s="122">
        <f t="shared" si="14"/>
        <v>259.56061201387274</v>
      </c>
      <c r="E197" s="122">
        <f t="shared" si="15"/>
        <v>265.10474232746071</v>
      </c>
      <c r="F197" s="124">
        <f t="shared" si="12"/>
        <v>64625.048261140728</v>
      </c>
    </row>
    <row r="198" spans="1:6" ht="0.75" hidden="1" customHeight="1" x14ac:dyDescent="0.2">
      <c r="A198" s="121">
        <v>191</v>
      </c>
      <c r="B198" s="122">
        <f t="shared" si="16"/>
        <v>64625.048261140728</v>
      </c>
      <c r="C198" s="123">
        <f t="shared" si="13"/>
        <v>524.66535434133345</v>
      </c>
      <c r="D198" s="122">
        <f t="shared" si="14"/>
        <v>258.50019304456293</v>
      </c>
      <c r="E198" s="122">
        <f t="shared" si="15"/>
        <v>266.16516129677052</v>
      </c>
      <c r="F198" s="124">
        <f t="shared" si="12"/>
        <v>64358.883099843959</v>
      </c>
    </row>
    <row r="199" spans="1:6" ht="0.75" hidden="1" customHeight="1" x14ac:dyDescent="0.2">
      <c r="A199" s="121">
        <v>192</v>
      </c>
      <c r="B199" s="122">
        <f t="shared" si="16"/>
        <v>64358.883099843959</v>
      </c>
      <c r="C199" s="123">
        <f t="shared" si="13"/>
        <v>524.66535434133345</v>
      </c>
      <c r="D199" s="122">
        <f t="shared" si="14"/>
        <v>257.43553239937586</v>
      </c>
      <c r="E199" s="122">
        <f t="shared" si="15"/>
        <v>267.2298219419576</v>
      </c>
      <c r="F199" s="124">
        <f t="shared" si="12"/>
        <v>64091.653277901998</v>
      </c>
    </row>
    <row r="200" spans="1:6" ht="0.75" hidden="1" customHeight="1" x14ac:dyDescent="0.2">
      <c r="A200" s="121">
        <v>193</v>
      </c>
      <c r="B200" s="122">
        <f t="shared" si="16"/>
        <v>64091.653277901998</v>
      </c>
      <c r="C200" s="123">
        <f t="shared" si="13"/>
        <v>524.66535434133345</v>
      </c>
      <c r="D200" s="122">
        <f t="shared" si="14"/>
        <v>256.36661311160799</v>
      </c>
      <c r="E200" s="122">
        <f t="shared" si="15"/>
        <v>268.29874122972547</v>
      </c>
      <c r="F200" s="124">
        <f t="shared" si="12"/>
        <v>63823.354536672276</v>
      </c>
    </row>
    <row r="201" spans="1:6" ht="0.75" hidden="1" customHeight="1" x14ac:dyDescent="0.2">
      <c r="A201" s="121">
        <v>194</v>
      </c>
      <c r="B201" s="122">
        <f t="shared" si="16"/>
        <v>63823.354536672276</v>
      </c>
      <c r="C201" s="123">
        <f t="shared" si="13"/>
        <v>524.66535434133345</v>
      </c>
      <c r="D201" s="122">
        <f t="shared" si="14"/>
        <v>255.29341814668911</v>
      </c>
      <c r="E201" s="122">
        <f t="shared" si="15"/>
        <v>269.37193619464438</v>
      </c>
      <c r="F201" s="124">
        <f t="shared" ref="F201:F264" si="17">B201-E201</f>
        <v>63553.982600477633</v>
      </c>
    </row>
    <row r="202" spans="1:6" ht="0.75" hidden="1" customHeight="1" x14ac:dyDescent="0.2">
      <c r="A202" s="121">
        <v>195</v>
      </c>
      <c r="B202" s="122">
        <f t="shared" si="16"/>
        <v>63553.982600477633</v>
      </c>
      <c r="C202" s="123">
        <f t="shared" ref="C202:C265" si="18">C201</f>
        <v>524.66535434133345</v>
      </c>
      <c r="D202" s="122">
        <f t="shared" ref="D202:D265" si="19">$C$5*B202</f>
        <v>254.21593040191053</v>
      </c>
      <c r="E202" s="122">
        <f t="shared" ref="E202:E265" si="20">C202-D202</f>
        <v>270.4494239394229</v>
      </c>
      <c r="F202" s="124">
        <f t="shared" si="17"/>
        <v>63283.533176538207</v>
      </c>
    </row>
    <row r="203" spans="1:6" ht="0.75" hidden="1" customHeight="1" x14ac:dyDescent="0.2">
      <c r="A203" s="121">
        <v>196</v>
      </c>
      <c r="B203" s="122">
        <f t="shared" ref="B203:B266" si="21">F202</f>
        <v>63283.533176538207</v>
      </c>
      <c r="C203" s="123">
        <f t="shared" si="18"/>
        <v>524.66535434133345</v>
      </c>
      <c r="D203" s="122">
        <f t="shared" si="19"/>
        <v>253.13413270615283</v>
      </c>
      <c r="E203" s="122">
        <f t="shared" si="20"/>
        <v>271.5312216351806</v>
      </c>
      <c r="F203" s="124">
        <f t="shared" si="17"/>
        <v>63012.001954903026</v>
      </c>
    </row>
    <row r="204" spans="1:6" ht="0.75" hidden="1" customHeight="1" x14ac:dyDescent="0.2">
      <c r="A204" s="121">
        <v>197</v>
      </c>
      <c r="B204" s="122">
        <f t="shared" si="21"/>
        <v>63012.001954903026</v>
      </c>
      <c r="C204" s="123">
        <f t="shared" si="18"/>
        <v>524.66535434133345</v>
      </c>
      <c r="D204" s="122">
        <f t="shared" si="19"/>
        <v>252.04800781961211</v>
      </c>
      <c r="E204" s="122">
        <f t="shared" si="20"/>
        <v>272.61734652172134</v>
      </c>
      <c r="F204" s="124">
        <f t="shared" si="17"/>
        <v>62739.384608381304</v>
      </c>
    </row>
    <row r="205" spans="1:6" ht="0.75" hidden="1" customHeight="1" x14ac:dyDescent="0.2">
      <c r="A205" s="121">
        <v>198</v>
      </c>
      <c r="B205" s="122">
        <f t="shared" si="21"/>
        <v>62739.384608381304</v>
      </c>
      <c r="C205" s="123">
        <f t="shared" si="18"/>
        <v>524.66535434133345</v>
      </c>
      <c r="D205" s="122">
        <f t="shared" si="19"/>
        <v>250.95753843352523</v>
      </c>
      <c r="E205" s="122">
        <f t="shared" si="20"/>
        <v>273.70781590780825</v>
      </c>
      <c r="F205" s="124">
        <f t="shared" si="17"/>
        <v>62465.676792473496</v>
      </c>
    </row>
    <row r="206" spans="1:6" ht="0.75" hidden="1" customHeight="1" x14ac:dyDescent="0.2">
      <c r="A206" s="121">
        <v>199</v>
      </c>
      <c r="B206" s="122">
        <f t="shared" si="21"/>
        <v>62465.676792473496</v>
      </c>
      <c r="C206" s="123">
        <f t="shared" si="18"/>
        <v>524.66535434133345</v>
      </c>
      <c r="D206" s="122">
        <f t="shared" si="19"/>
        <v>249.86270716989398</v>
      </c>
      <c r="E206" s="122">
        <f t="shared" si="20"/>
        <v>274.8026471714395</v>
      </c>
      <c r="F206" s="124">
        <f t="shared" si="17"/>
        <v>62190.874145302056</v>
      </c>
    </row>
    <row r="207" spans="1:6" ht="0.75" hidden="1" customHeight="1" x14ac:dyDescent="0.2">
      <c r="A207" s="121">
        <v>200</v>
      </c>
      <c r="B207" s="122">
        <f t="shared" si="21"/>
        <v>62190.874145302056</v>
      </c>
      <c r="C207" s="123">
        <f t="shared" si="18"/>
        <v>524.66535434133345</v>
      </c>
      <c r="D207" s="122">
        <f t="shared" si="19"/>
        <v>248.76349658120822</v>
      </c>
      <c r="E207" s="122">
        <f t="shared" si="20"/>
        <v>275.90185776012527</v>
      </c>
      <c r="F207" s="124">
        <f t="shared" si="17"/>
        <v>61914.972287541932</v>
      </c>
    </row>
    <row r="208" spans="1:6" ht="0.75" hidden="1" customHeight="1" x14ac:dyDescent="0.2">
      <c r="A208" s="121">
        <v>201</v>
      </c>
      <c r="B208" s="122">
        <f t="shared" si="21"/>
        <v>61914.972287541932</v>
      </c>
      <c r="C208" s="123">
        <f t="shared" si="18"/>
        <v>524.66535434133345</v>
      </c>
      <c r="D208" s="122">
        <f t="shared" si="19"/>
        <v>247.65988915016774</v>
      </c>
      <c r="E208" s="122">
        <f t="shared" si="20"/>
        <v>277.00546519116574</v>
      </c>
      <c r="F208" s="124">
        <f t="shared" si="17"/>
        <v>61637.966822350769</v>
      </c>
    </row>
    <row r="209" spans="1:6" ht="0.75" hidden="1" customHeight="1" x14ac:dyDescent="0.2">
      <c r="A209" s="121">
        <v>202</v>
      </c>
      <c r="B209" s="122">
        <f t="shared" si="21"/>
        <v>61637.966822350769</v>
      </c>
      <c r="C209" s="123">
        <f t="shared" si="18"/>
        <v>524.66535434133345</v>
      </c>
      <c r="D209" s="122">
        <f t="shared" si="19"/>
        <v>246.55186728940308</v>
      </c>
      <c r="E209" s="122">
        <f t="shared" si="20"/>
        <v>278.11348705193041</v>
      </c>
      <c r="F209" s="124">
        <f t="shared" si="17"/>
        <v>61359.853335298838</v>
      </c>
    </row>
    <row r="210" spans="1:6" ht="0.75" hidden="1" customHeight="1" x14ac:dyDescent="0.2">
      <c r="A210" s="121">
        <v>203</v>
      </c>
      <c r="B210" s="122">
        <f t="shared" si="21"/>
        <v>61359.853335298838</v>
      </c>
      <c r="C210" s="123">
        <f t="shared" si="18"/>
        <v>524.66535434133345</v>
      </c>
      <c r="D210" s="122">
        <f t="shared" si="19"/>
        <v>245.43941334119535</v>
      </c>
      <c r="E210" s="122">
        <f t="shared" si="20"/>
        <v>279.22594100013811</v>
      </c>
      <c r="F210" s="124">
        <f t="shared" si="17"/>
        <v>61080.627394298703</v>
      </c>
    </row>
    <row r="211" spans="1:6" ht="0.75" hidden="1" customHeight="1" x14ac:dyDescent="0.2">
      <c r="A211" s="121">
        <v>204</v>
      </c>
      <c r="B211" s="122">
        <f t="shared" si="21"/>
        <v>61080.627394298703</v>
      </c>
      <c r="C211" s="123">
        <f t="shared" si="18"/>
        <v>524.66535434133345</v>
      </c>
      <c r="D211" s="122">
        <f t="shared" si="19"/>
        <v>244.32250957719481</v>
      </c>
      <c r="E211" s="122">
        <f t="shared" si="20"/>
        <v>280.34284476413865</v>
      </c>
      <c r="F211" s="124">
        <f t="shared" si="17"/>
        <v>60800.284549534561</v>
      </c>
    </row>
    <row r="212" spans="1:6" ht="0.75" hidden="1" customHeight="1" x14ac:dyDescent="0.2">
      <c r="A212" s="121">
        <v>205</v>
      </c>
      <c r="B212" s="122">
        <f t="shared" si="21"/>
        <v>60800.284549534561</v>
      </c>
      <c r="C212" s="123">
        <f t="shared" si="18"/>
        <v>524.66535434133345</v>
      </c>
      <c r="D212" s="122">
        <f t="shared" si="19"/>
        <v>243.20113819813824</v>
      </c>
      <c r="E212" s="122">
        <f t="shared" si="20"/>
        <v>281.46421614319524</v>
      </c>
      <c r="F212" s="124">
        <f t="shared" si="17"/>
        <v>60518.820333391363</v>
      </c>
    </row>
    <row r="213" spans="1:6" ht="0.75" hidden="1" customHeight="1" x14ac:dyDescent="0.2">
      <c r="A213" s="121">
        <v>206</v>
      </c>
      <c r="B213" s="122">
        <f t="shared" si="21"/>
        <v>60518.820333391363</v>
      </c>
      <c r="C213" s="123">
        <f t="shared" si="18"/>
        <v>524.66535434133345</v>
      </c>
      <c r="D213" s="122">
        <f t="shared" si="19"/>
        <v>242.07528133356544</v>
      </c>
      <c r="E213" s="122">
        <f t="shared" si="20"/>
        <v>282.59007300776801</v>
      </c>
      <c r="F213" s="124">
        <f t="shared" si="17"/>
        <v>60236.230260383592</v>
      </c>
    </row>
    <row r="214" spans="1:6" ht="0.75" hidden="1" customHeight="1" x14ac:dyDescent="0.2">
      <c r="A214" s="121">
        <v>207</v>
      </c>
      <c r="B214" s="122">
        <f t="shared" si="21"/>
        <v>60236.230260383592</v>
      </c>
      <c r="C214" s="123">
        <f t="shared" si="18"/>
        <v>524.66535434133345</v>
      </c>
      <c r="D214" s="122">
        <f t="shared" si="19"/>
        <v>240.94492104153437</v>
      </c>
      <c r="E214" s="122">
        <f t="shared" si="20"/>
        <v>283.72043329979908</v>
      </c>
      <c r="F214" s="124">
        <f t="shared" si="17"/>
        <v>59952.509827083792</v>
      </c>
    </row>
    <row r="215" spans="1:6" ht="0.75" hidden="1" customHeight="1" x14ac:dyDescent="0.2">
      <c r="A215" s="121">
        <v>208</v>
      </c>
      <c r="B215" s="122">
        <f t="shared" si="21"/>
        <v>59952.509827083792</v>
      </c>
      <c r="C215" s="123">
        <f t="shared" si="18"/>
        <v>524.66535434133345</v>
      </c>
      <c r="D215" s="122">
        <f t="shared" si="19"/>
        <v>239.81003930833518</v>
      </c>
      <c r="E215" s="122">
        <f t="shared" si="20"/>
        <v>284.85531503299831</v>
      </c>
      <c r="F215" s="124">
        <f t="shared" si="17"/>
        <v>59667.654512050794</v>
      </c>
    </row>
    <row r="216" spans="1:6" ht="0.75" hidden="1" customHeight="1" x14ac:dyDescent="0.2">
      <c r="A216" s="121">
        <v>209</v>
      </c>
      <c r="B216" s="122">
        <f t="shared" si="21"/>
        <v>59667.654512050794</v>
      </c>
      <c r="C216" s="123">
        <f t="shared" si="18"/>
        <v>524.66535434133345</v>
      </c>
      <c r="D216" s="122">
        <f t="shared" si="19"/>
        <v>238.67061804820318</v>
      </c>
      <c r="E216" s="122">
        <f t="shared" si="20"/>
        <v>285.99473629313025</v>
      </c>
      <c r="F216" s="124">
        <f t="shared" si="17"/>
        <v>59381.659775757667</v>
      </c>
    </row>
    <row r="217" spans="1:6" ht="0.75" hidden="1" customHeight="1" x14ac:dyDescent="0.2">
      <c r="A217" s="121">
        <v>210</v>
      </c>
      <c r="B217" s="122">
        <f t="shared" si="21"/>
        <v>59381.659775757667</v>
      </c>
      <c r="C217" s="123">
        <f t="shared" si="18"/>
        <v>524.66535434133345</v>
      </c>
      <c r="D217" s="122">
        <f t="shared" si="19"/>
        <v>237.52663910303067</v>
      </c>
      <c r="E217" s="122">
        <f t="shared" si="20"/>
        <v>287.13871523830278</v>
      </c>
      <c r="F217" s="124">
        <f t="shared" si="17"/>
        <v>59094.521060519364</v>
      </c>
    </row>
    <row r="218" spans="1:6" ht="0.75" hidden="1" customHeight="1" x14ac:dyDescent="0.2">
      <c r="A218" s="121">
        <v>211</v>
      </c>
      <c r="B218" s="122">
        <f t="shared" si="21"/>
        <v>59094.521060519364</v>
      </c>
      <c r="C218" s="123">
        <f t="shared" si="18"/>
        <v>524.66535434133345</v>
      </c>
      <c r="D218" s="122">
        <f t="shared" si="19"/>
        <v>236.37808424207745</v>
      </c>
      <c r="E218" s="122">
        <f t="shared" si="20"/>
        <v>288.28727009925603</v>
      </c>
      <c r="F218" s="124">
        <f t="shared" si="17"/>
        <v>58806.233790420105</v>
      </c>
    </row>
    <row r="219" spans="1:6" ht="0.75" hidden="1" customHeight="1" x14ac:dyDescent="0.2">
      <c r="A219" s="121">
        <v>212</v>
      </c>
      <c r="B219" s="122">
        <f t="shared" si="21"/>
        <v>58806.233790420105</v>
      </c>
      <c r="C219" s="123">
        <f t="shared" si="18"/>
        <v>524.66535434133345</v>
      </c>
      <c r="D219" s="122">
        <f t="shared" si="19"/>
        <v>235.22493516168043</v>
      </c>
      <c r="E219" s="122">
        <f t="shared" si="20"/>
        <v>289.44041917965302</v>
      </c>
      <c r="F219" s="124">
        <f t="shared" si="17"/>
        <v>58516.793371240448</v>
      </c>
    </row>
    <row r="220" spans="1:6" ht="0.75" hidden="1" customHeight="1" x14ac:dyDescent="0.2">
      <c r="A220" s="121">
        <v>213</v>
      </c>
      <c r="B220" s="122">
        <f t="shared" si="21"/>
        <v>58516.793371240448</v>
      </c>
      <c r="C220" s="123">
        <f t="shared" si="18"/>
        <v>524.66535434133345</v>
      </c>
      <c r="D220" s="122">
        <f t="shared" si="19"/>
        <v>234.06717348496178</v>
      </c>
      <c r="E220" s="122">
        <f t="shared" si="20"/>
        <v>290.59818085637164</v>
      </c>
      <c r="F220" s="124">
        <f t="shared" si="17"/>
        <v>58226.195190384075</v>
      </c>
    </row>
    <row r="221" spans="1:6" ht="0.75" hidden="1" customHeight="1" x14ac:dyDescent="0.2">
      <c r="A221" s="121">
        <v>214</v>
      </c>
      <c r="B221" s="122">
        <f t="shared" si="21"/>
        <v>58226.195190384075</v>
      </c>
      <c r="C221" s="123">
        <f t="shared" si="18"/>
        <v>524.66535434133345</v>
      </c>
      <c r="D221" s="122">
        <f t="shared" si="19"/>
        <v>232.9047807615363</v>
      </c>
      <c r="E221" s="122">
        <f t="shared" si="20"/>
        <v>291.76057357979715</v>
      </c>
      <c r="F221" s="124">
        <f t="shared" si="17"/>
        <v>57934.434616804276</v>
      </c>
    </row>
    <row r="222" spans="1:6" ht="0.75" hidden="1" customHeight="1" x14ac:dyDescent="0.2">
      <c r="A222" s="121">
        <v>215</v>
      </c>
      <c r="B222" s="122">
        <f t="shared" si="21"/>
        <v>57934.434616804276</v>
      </c>
      <c r="C222" s="123">
        <f t="shared" si="18"/>
        <v>524.66535434133345</v>
      </c>
      <c r="D222" s="122">
        <f t="shared" si="19"/>
        <v>231.7377384672171</v>
      </c>
      <c r="E222" s="122">
        <f t="shared" si="20"/>
        <v>292.92761587411633</v>
      </c>
      <c r="F222" s="124">
        <f t="shared" si="17"/>
        <v>57641.507000930156</v>
      </c>
    </row>
    <row r="223" spans="1:6" ht="0.75" hidden="1" customHeight="1" x14ac:dyDescent="0.2">
      <c r="A223" s="121">
        <v>216</v>
      </c>
      <c r="B223" s="122">
        <f t="shared" si="21"/>
        <v>57641.507000930156</v>
      </c>
      <c r="C223" s="123">
        <f t="shared" si="18"/>
        <v>524.66535434133345</v>
      </c>
      <c r="D223" s="122">
        <f t="shared" si="19"/>
        <v>230.56602800372062</v>
      </c>
      <c r="E223" s="122">
        <f t="shared" si="20"/>
        <v>294.09932633761287</v>
      </c>
      <c r="F223" s="124">
        <f t="shared" si="17"/>
        <v>57347.407674592541</v>
      </c>
    </row>
    <row r="224" spans="1:6" ht="0.75" hidden="1" customHeight="1" x14ac:dyDescent="0.2">
      <c r="A224" s="121">
        <v>217</v>
      </c>
      <c r="B224" s="122">
        <f t="shared" si="21"/>
        <v>57347.407674592541</v>
      </c>
      <c r="C224" s="123">
        <f t="shared" si="18"/>
        <v>524.66535434133345</v>
      </c>
      <c r="D224" s="122">
        <f t="shared" si="19"/>
        <v>229.38963069837018</v>
      </c>
      <c r="E224" s="122">
        <f t="shared" si="20"/>
        <v>295.27572364296327</v>
      </c>
      <c r="F224" s="124">
        <f t="shared" si="17"/>
        <v>57052.131950949581</v>
      </c>
    </row>
    <row r="225" spans="1:6" ht="0.75" hidden="1" customHeight="1" x14ac:dyDescent="0.2">
      <c r="A225" s="121">
        <v>218</v>
      </c>
      <c r="B225" s="122">
        <f t="shared" si="21"/>
        <v>57052.131950949581</v>
      </c>
      <c r="C225" s="123">
        <f t="shared" si="18"/>
        <v>524.66535434133345</v>
      </c>
      <c r="D225" s="122">
        <f t="shared" si="19"/>
        <v>228.20852780379832</v>
      </c>
      <c r="E225" s="122">
        <f t="shared" si="20"/>
        <v>296.45682653753511</v>
      </c>
      <c r="F225" s="124">
        <f t="shared" si="17"/>
        <v>56755.675124412046</v>
      </c>
    </row>
    <row r="226" spans="1:6" ht="0.75" hidden="1" customHeight="1" x14ac:dyDescent="0.2">
      <c r="A226" s="121">
        <v>219</v>
      </c>
      <c r="B226" s="122">
        <f t="shared" si="21"/>
        <v>56755.675124412046</v>
      </c>
      <c r="C226" s="123">
        <f t="shared" si="18"/>
        <v>524.66535434133345</v>
      </c>
      <c r="D226" s="122">
        <f t="shared" si="19"/>
        <v>227.0227004976482</v>
      </c>
      <c r="E226" s="122">
        <f t="shared" si="20"/>
        <v>297.64265384368525</v>
      </c>
      <c r="F226" s="124">
        <f t="shared" si="17"/>
        <v>56458.03247056836</v>
      </c>
    </row>
    <row r="227" spans="1:6" ht="0.75" hidden="1" customHeight="1" x14ac:dyDescent="0.2">
      <c r="A227" s="121">
        <v>220</v>
      </c>
      <c r="B227" s="122">
        <f t="shared" si="21"/>
        <v>56458.03247056836</v>
      </c>
      <c r="C227" s="123">
        <f t="shared" si="18"/>
        <v>524.66535434133345</v>
      </c>
      <c r="D227" s="122">
        <f t="shared" si="19"/>
        <v>225.83212988227345</v>
      </c>
      <c r="E227" s="122">
        <f t="shared" si="20"/>
        <v>298.83322445906003</v>
      </c>
      <c r="F227" s="124">
        <f t="shared" si="17"/>
        <v>56159.199246109303</v>
      </c>
    </row>
    <row r="228" spans="1:6" ht="0.75" hidden="1" customHeight="1" x14ac:dyDescent="0.2">
      <c r="A228" s="121">
        <v>221</v>
      </c>
      <c r="B228" s="122">
        <f t="shared" si="21"/>
        <v>56159.199246109303</v>
      </c>
      <c r="C228" s="123">
        <f t="shared" si="18"/>
        <v>524.66535434133345</v>
      </c>
      <c r="D228" s="122">
        <f t="shared" si="19"/>
        <v>224.63679698443721</v>
      </c>
      <c r="E228" s="122">
        <f t="shared" si="20"/>
        <v>300.02855735689627</v>
      </c>
      <c r="F228" s="124">
        <f t="shared" si="17"/>
        <v>55859.170688752405</v>
      </c>
    </row>
    <row r="229" spans="1:6" ht="0.75" hidden="1" customHeight="1" x14ac:dyDescent="0.2">
      <c r="A229" s="121">
        <v>222</v>
      </c>
      <c r="B229" s="122">
        <f t="shared" si="21"/>
        <v>55859.170688752405</v>
      </c>
      <c r="C229" s="123">
        <f t="shared" si="18"/>
        <v>524.66535434133345</v>
      </c>
      <c r="D229" s="122">
        <f t="shared" si="19"/>
        <v>223.43668275500963</v>
      </c>
      <c r="E229" s="122">
        <f t="shared" si="20"/>
        <v>301.2286715863238</v>
      </c>
      <c r="F229" s="124">
        <f t="shared" si="17"/>
        <v>55557.942017166082</v>
      </c>
    </row>
    <row r="230" spans="1:6" ht="0.75" hidden="1" customHeight="1" x14ac:dyDescent="0.2">
      <c r="A230" s="121">
        <v>223</v>
      </c>
      <c r="B230" s="122">
        <f t="shared" si="21"/>
        <v>55557.942017166082</v>
      </c>
      <c r="C230" s="123">
        <f t="shared" si="18"/>
        <v>524.66535434133345</v>
      </c>
      <c r="D230" s="122">
        <f t="shared" si="19"/>
        <v>222.23176806866434</v>
      </c>
      <c r="E230" s="122">
        <f t="shared" si="20"/>
        <v>302.43358627266912</v>
      </c>
      <c r="F230" s="124">
        <f t="shared" si="17"/>
        <v>55255.508430893417</v>
      </c>
    </row>
    <row r="231" spans="1:6" ht="0.75" hidden="1" customHeight="1" x14ac:dyDescent="0.2">
      <c r="A231" s="121">
        <v>224</v>
      </c>
      <c r="B231" s="122">
        <f t="shared" si="21"/>
        <v>55255.508430893417</v>
      </c>
      <c r="C231" s="123">
        <f t="shared" si="18"/>
        <v>524.66535434133345</v>
      </c>
      <c r="D231" s="122">
        <f t="shared" si="19"/>
        <v>221.02203372357366</v>
      </c>
      <c r="E231" s="122">
        <f t="shared" si="20"/>
        <v>303.6433206177598</v>
      </c>
      <c r="F231" s="124">
        <f t="shared" si="17"/>
        <v>54951.865110275656</v>
      </c>
    </row>
    <row r="232" spans="1:6" ht="0.75" customHeight="1" x14ac:dyDescent="0.2">
      <c r="A232" s="121">
        <v>225</v>
      </c>
      <c r="B232" s="122">
        <f t="shared" si="21"/>
        <v>54951.865110275656</v>
      </c>
      <c r="C232" s="123">
        <f t="shared" si="18"/>
        <v>524.66535434133345</v>
      </c>
      <c r="D232" s="122">
        <f t="shared" si="19"/>
        <v>219.80746044110262</v>
      </c>
      <c r="E232" s="122">
        <f t="shared" si="20"/>
        <v>304.85789390023081</v>
      </c>
      <c r="F232" s="124">
        <f t="shared" si="17"/>
        <v>54647.007216375423</v>
      </c>
    </row>
    <row r="233" spans="1:6" ht="0.75" customHeight="1" x14ac:dyDescent="0.2">
      <c r="A233" s="121">
        <v>226</v>
      </c>
      <c r="B233" s="122">
        <f t="shared" si="21"/>
        <v>54647.007216375423</v>
      </c>
      <c r="C233" s="123">
        <f t="shared" si="18"/>
        <v>524.66535434133345</v>
      </c>
      <c r="D233" s="122">
        <f t="shared" si="19"/>
        <v>218.58802886550168</v>
      </c>
      <c r="E233" s="122">
        <f t="shared" si="20"/>
        <v>306.0773254758318</v>
      </c>
      <c r="F233" s="124">
        <f t="shared" si="17"/>
        <v>54340.929890899592</v>
      </c>
    </row>
    <row r="234" spans="1:6" ht="0.75" customHeight="1" x14ac:dyDescent="0.2">
      <c r="A234" s="121">
        <v>227</v>
      </c>
      <c r="B234" s="122">
        <f t="shared" si="21"/>
        <v>54340.929890899592</v>
      </c>
      <c r="C234" s="123">
        <f t="shared" si="18"/>
        <v>524.66535434133345</v>
      </c>
      <c r="D234" s="122">
        <f t="shared" si="19"/>
        <v>217.36371956359838</v>
      </c>
      <c r="E234" s="122">
        <f t="shared" si="20"/>
        <v>307.3016347777351</v>
      </c>
      <c r="F234" s="124">
        <f t="shared" si="17"/>
        <v>54033.628256121854</v>
      </c>
    </row>
    <row r="235" spans="1:6" ht="0.75" customHeight="1" x14ac:dyDescent="0.2">
      <c r="A235" s="121">
        <v>228</v>
      </c>
      <c r="B235" s="122">
        <f t="shared" si="21"/>
        <v>54033.628256121854</v>
      </c>
      <c r="C235" s="123">
        <f t="shared" si="18"/>
        <v>524.66535434133345</v>
      </c>
      <c r="D235" s="122">
        <f t="shared" si="19"/>
        <v>216.13451302448743</v>
      </c>
      <c r="E235" s="122">
        <f t="shared" si="20"/>
        <v>308.53084131684602</v>
      </c>
      <c r="F235" s="124">
        <f t="shared" si="17"/>
        <v>53725.097414805008</v>
      </c>
    </row>
    <row r="236" spans="1:6" ht="0.75" customHeight="1" x14ac:dyDescent="0.2">
      <c r="A236" s="121">
        <v>229</v>
      </c>
      <c r="B236" s="122">
        <f t="shared" si="21"/>
        <v>53725.097414805008</v>
      </c>
      <c r="C236" s="123">
        <f t="shared" si="18"/>
        <v>524.66535434133345</v>
      </c>
      <c r="D236" s="122">
        <f t="shared" si="19"/>
        <v>214.90038965922002</v>
      </c>
      <c r="E236" s="122">
        <f t="shared" si="20"/>
        <v>309.76496468211343</v>
      </c>
      <c r="F236" s="124">
        <f t="shared" si="17"/>
        <v>53415.332450122893</v>
      </c>
    </row>
    <row r="237" spans="1:6" ht="0.75" customHeight="1" x14ac:dyDescent="0.2">
      <c r="A237" s="121">
        <v>230</v>
      </c>
      <c r="B237" s="122">
        <f t="shared" si="21"/>
        <v>53415.332450122893</v>
      </c>
      <c r="C237" s="123">
        <f t="shared" si="18"/>
        <v>524.66535434133345</v>
      </c>
      <c r="D237" s="122">
        <f t="shared" si="19"/>
        <v>213.66132980049159</v>
      </c>
      <c r="E237" s="122">
        <f t="shared" si="20"/>
        <v>311.0040245408419</v>
      </c>
      <c r="F237" s="124">
        <f t="shared" si="17"/>
        <v>53104.328425582047</v>
      </c>
    </row>
    <row r="238" spans="1:6" ht="0.75" customHeight="1" x14ac:dyDescent="0.2">
      <c r="A238" s="121">
        <v>231</v>
      </c>
      <c r="B238" s="122">
        <f t="shared" si="21"/>
        <v>53104.328425582047</v>
      </c>
      <c r="C238" s="123">
        <f t="shared" si="18"/>
        <v>524.66535434133345</v>
      </c>
      <c r="D238" s="122">
        <f t="shared" si="19"/>
        <v>212.41731370232819</v>
      </c>
      <c r="E238" s="122">
        <f t="shared" si="20"/>
        <v>312.24804063900524</v>
      </c>
      <c r="F238" s="124">
        <f t="shared" si="17"/>
        <v>52792.080384943045</v>
      </c>
    </row>
    <row r="239" spans="1:6" ht="0.75" customHeight="1" x14ac:dyDescent="0.2">
      <c r="A239" s="121">
        <v>232</v>
      </c>
      <c r="B239" s="122">
        <f t="shared" si="21"/>
        <v>52792.080384943045</v>
      </c>
      <c r="C239" s="123">
        <f t="shared" si="18"/>
        <v>524.66535434133345</v>
      </c>
      <c r="D239" s="122">
        <f t="shared" si="19"/>
        <v>211.16832153977219</v>
      </c>
      <c r="E239" s="122">
        <f t="shared" si="20"/>
        <v>313.49703280156126</v>
      </c>
      <c r="F239" s="124">
        <f t="shared" si="17"/>
        <v>52478.583352141482</v>
      </c>
    </row>
    <row r="240" spans="1:6" ht="0.75" customHeight="1" x14ac:dyDescent="0.2">
      <c r="A240" s="121">
        <v>233</v>
      </c>
      <c r="B240" s="122">
        <f t="shared" si="21"/>
        <v>52478.583352141482</v>
      </c>
      <c r="C240" s="123">
        <f t="shared" si="18"/>
        <v>524.66535434133345</v>
      </c>
      <c r="D240" s="122">
        <f t="shared" si="19"/>
        <v>209.91433340856594</v>
      </c>
      <c r="E240" s="122">
        <f t="shared" si="20"/>
        <v>314.75102093276752</v>
      </c>
      <c r="F240" s="124">
        <f t="shared" si="17"/>
        <v>52163.832331208716</v>
      </c>
    </row>
    <row r="241" spans="1:6" ht="0.75" customHeight="1" x14ac:dyDescent="0.2">
      <c r="A241" s="121">
        <v>234</v>
      </c>
      <c r="B241" s="122">
        <f t="shared" si="21"/>
        <v>52163.832331208716</v>
      </c>
      <c r="C241" s="123">
        <f t="shared" si="18"/>
        <v>524.66535434133345</v>
      </c>
      <c r="D241" s="122">
        <f t="shared" si="19"/>
        <v>208.65532932483487</v>
      </c>
      <c r="E241" s="122">
        <f t="shared" si="20"/>
        <v>316.01002501649862</v>
      </c>
      <c r="F241" s="124">
        <f t="shared" si="17"/>
        <v>51847.822306192218</v>
      </c>
    </row>
    <row r="242" spans="1:6" ht="0.75" customHeight="1" x14ac:dyDescent="0.2">
      <c r="A242" s="121">
        <v>235</v>
      </c>
      <c r="B242" s="122">
        <f t="shared" si="21"/>
        <v>51847.822306192218</v>
      </c>
      <c r="C242" s="123">
        <f t="shared" si="18"/>
        <v>524.66535434133345</v>
      </c>
      <c r="D242" s="122">
        <f t="shared" si="19"/>
        <v>207.39128922476888</v>
      </c>
      <c r="E242" s="122">
        <f t="shared" si="20"/>
        <v>317.27406511656454</v>
      </c>
      <c r="F242" s="124">
        <f t="shared" si="17"/>
        <v>51530.548241075652</v>
      </c>
    </row>
    <row r="243" spans="1:6" ht="0.75" customHeight="1" x14ac:dyDescent="0.2">
      <c r="A243" s="121">
        <v>236</v>
      </c>
      <c r="B243" s="122">
        <f t="shared" si="21"/>
        <v>51530.548241075652</v>
      </c>
      <c r="C243" s="123">
        <f t="shared" si="18"/>
        <v>524.66535434133345</v>
      </c>
      <c r="D243" s="122">
        <f t="shared" si="19"/>
        <v>206.12219296430263</v>
      </c>
      <c r="E243" s="122">
        <f t="shared" si="20"/>
        <v>318.54316137703086</v>
      </c>
      <c r="F243" s="124">
        <f t="shared" si="17"/>
        <v>51212.005079698618</v>
      </c>
    </row>
    <row r="244" spans="1:6" ht="0.75" customHeight="1" x14ac:dyDescent="0.2">
      <c r="A244" s="121">
        <v>237</v>
      </c>
      <c r="B244" s="122">
        <f t="shared" si="21"/>
        <v>51212.005079698618</v>
      </c>
      <c r="C244" s="123">
        <f t="shared" si="18"/>
        <v>524.66535434133345</v>
      </c>
      <c r="D244" s="122">
        <f t="shared" si="19"/>
        <v>204.84802031879448</v>
      </c>
      <c r="E244" s="122">
        <f t="shared" si="20"/>
        <v>319.81733402253894</v>
      </c>
      <c r="F244" s="124">
        <f t="shared" si="17"/>
        <v>50892.187745676078</v>
      </c>
    </row>
    <row r="245" spans="1:6" ht="0.75" customHeight="1" x14ac:dyDescent="0.2">
      <c r="A245" s="121">
        <v>238</v>
      </c>
      <c r="B245" s="122">
        <f t="shared" si="21"/>
        <v>50892.187745676078</v>
      </c>
      <c r="C245" s="123">
        <f t="shared" si="18"/>
        <v>524.66535434133345</v>
      </c>
      <c r="D245" s="122">
        <f t="shared" si="19"/>
        <v>203.5687509827043</v>
      </c>
      <c r="E245" s="122">
        <f t="shared" si="20"/>
        <v>321.09660335862918</v>
      </c>
      <c r="F245" s="124">
        <f t="shared" si="17"/>
        <v>50571.091142317448</v>
      </c>
    </row>
    <row r="246" spans="1:6" ht="0.75" customHeight="1" x14ac:dyDescent="0.2">
      <c r="A246" s="121">
        <v>239</v>
      </c>
      <c r="B246" s="122">
        <f t="shared" si="21"/>
        <v>50571.091142317448</v>
      </c>
      <c r="C246" s="123">
        <f t="shared" si="18"/>
        <v>524.66535434133345</v>
      </c>
      <c r="D246" s="122">
        <f t="shared" si="19"/>
        <v>202.2843645692698</v>
      </c>
      <c r="E246" s="122">
        <f t="shared" si="20"/>
        <v>322.38098977206369</v>
      </c>
      <c r="F246" s="124">
        <f t="shared" si="17"/>
        <v>50248.710152545384</v>
      </c>
    </row>
    <row r="247" spans="1:6" x14ac:dyDescent="0.2">
      <c r="A247" s="121">
        <v>240</v>
      </c>
      <c r="B247" s="122">
        <f t="shared" si="21"/>
        <v>50248.710152545384</v>
      </c>
      <c r="C247" s="123">
        <f t="shared" si="18"/>
        <v>524.66535434133345</v>
      </c>
      <c r="D247" s="122">
        <f t="shared" si="19"/>
        <v>200.99484061018154</v>
      </c>
      <c r="E247" s="122">
        <f t="shared" si="20"/>
        <v>323.67051373115191</v>
      </c>
      <c r="F247" s="124">
        <f t="shared" si="17"/>
        <v>49925.039638814233</v>
      </c>
    </row>
    <row r="248" spans="1:6" ht="0.75" hidden="1" customHeight="1" x14ac:dyDescent="0.2">
      <c r="A248" s="121">
        <v>241</v>
      </c>
      <c r="B248" s="122">
        <f t="shared" si="21"/>
        <v>49925.039638814233</v>
      </c>
      <c r="C248" s="123">
        <f t="shared" si="18"/>
        <v>524.66535434133345</v>
      </c>
      <c r="D248" s="122">
        <f t="shared" si="19"/>
        <v>199.70015855525693</v>
      </c>
      <c r="E248" s="122">
        <f t="shared" si="20"/>
        <v>324.96519578607649</v>
      </c>
      <c r="F248" s="124">
        <f t="shared" si="17"/>
        <v>49600.074443028156</v>
      </c>
    </row>
    <row r="249" spans="1:6" ht="0.75" hidden="1" customHeight="1" x14ac:dyDescent="0.2">
      <c r="A249" s="121">
        <v>242</v>
      </c>
      <c r="B249" s="122">
        <f t="shared" si="21"/>
        <v>49600.074443028156</v>
      </c>
      <c r="C249" s="123">
        <f t="shared" si="18"/>
        <v>524.66535434133345</v>
      </c>
      <c r="D249" s="122">
        <f t="shared" si="19"/>
        <v>198.40029777211262</v>
      </c>
      <c r="E249" s="122">
        <f t="shared" si="20"/>
        <v>326.26505656922086</v>
      </c>
      <c r="F249" s="124">
        <f t="shared" si="17"/>
        <v>49273.809386458932</v>
      </c>
    </row>
    <row r="250" spans="1:6" ht="0.75" hidden="1" customHeight="1" x14ac:dyDescent="0.2">
      <c r="A250" s="121">
        <v>243</v>
      </c>
      <c r="B250" s="122">
        <f t="shared" si="21"/>
        <v>49273.809386458932</v>
      </c>
      <c r="C250" s="123">
        <f t="shared" si="18"/>
        <v>524.66535434133345</v>
      </c>
      <c r="D250" s="122">
        <f t="shared" si="19"/>
        <v>197.09523754583574</v>
      </c>
      <c r="E250" s="122">
        <f t="shared" si="20"/>
        <v>327.57011679549771</v>
      </c>
      <c r="F250" s="124">
        <f t="shared" si="17"/>
        <v>48946.239269663434</v>
      </c>
    </row>
    <row r="251" spans="1:6" ht="0.75" hidden="1" customHeight="1" x14ac:dyDescent="0.2">
      <c r="A251" s="121">
        <v>244</v>
      </c>
      <c r="B251" s="122">
        <f t="shared" si="21"/>
        <v>48946.239269663434</v>
      </c>
      <c r="C251" s="123">
        <f t="shared" si="18"/>
        <v>524.66535434133345</v>
      </c>
      <c r="D251" s="122">
        <f t="shared" si="19"/>
        <v>195.78495707865375</v>
      </c>
      <c r="E251" s="122">
        <f t="shared" si="20"/>
        <v>328.88039726267971</v>
      </c>
      <c r="F251" s="124">
        <f t="shared" si="17"/>
        <v>48617.358872400757</v>
      </c>
    </row>
    <row r="252" spans="1:6" ht="0.75" hidden="1" customHeight="1" x14ac:dyDescent="0.2">
      <c r="A252" s="121">
        <v>245</v>
      </c>
      <c r="B252" s="122">
        <f t="shared" si="21"/>
        <v>48617.358872400757</v>
      </c>
      <c r="C252" s="123">
        <f t="shared" si="18"/>
        <v>524.66535434133345</v>
      </c>
      <c r="D252" s="122">
        <f t="shared" si="19"/>
        <v>194.46943548960303</v>
      </c>
      <c r="E252" s="122">
        <f t="shared" si="20"/>
        <v>330.19591885173043</v>
      </c>
      <c r="F252" s="124">
        <f t="shared" si="17"/>
        <v>48287.162953549028</v>
      </c>
    </row>
    <row r="253" spans="1:6" ht="0.75" hidden="1" customHeight="1" x14ac:dyDescent="0.2">
      <c r="A253" s="121">
        <v>246</v>
      </c>
      <c r="B253" s="122">
        <f t="shared" si="21"/>
        <v>48287.162953549028</v>
      </c>
      <c r="C253" s="123">
        <f t="shared" si="18"/>
        <v>524.66535434133345</v>
      </c>
      <c r="D253" s="122">
        <f t="shared" si="19"/>
        <v>193.14865181419611</v>
      </c>
      <c r="E253" s="122">
        <f t="shared" si="20"/>
        <v>331.51670252713734</v>
      </c>
      <c r="F253" s="124">
        <f t="shared" si="17"/>
        <v>47955.646251021892</v>
      </c>
    </row>
    <row r="254" spans="1:6" ht="0.75" hidden="1" customHeight="1" x14ac:dyDescent="0.2">
      <c r="A254" s="121">
        <v>247</v>
      </c>
      <c r="B254" s="122">
        <f t="shared" si="21"/>
        <v>47955.646251021892</v>
      </c>
      <c r="C254" s="123">
        <f t="shared" si="18"/>
        <v>524.66535434133345</v>
      </c>
      <c r="D254" s="122">
        <f t="shared" si="19"/>
        <v>191.82258500408756</v>
      </c>
      <c r="E254" s="122">
        <f t="shared" si="20"/>
        <v>332.8427693372459</v>
      </c>
      <c r="F254" s="124">
        <f t="shared" si="17"/>
        <v>47622.803481684648</v>
      </c>
    </row>
    <row r="255" spans="1:6" ht="0.75" hidden="1" customHeight="1" x14ac:dyDescent="0.2">
      <c r="A255" s="121">
        <v>248</v>
      </c>
      <c r="B255" s="122">
        <f t="shared" si="21"/>
        <v>47622.803481684648</v>
      </c>
      <c r="C255" s="123">
        <f t="shared" si="18"/>
        <v>524.66535434133345</v>
      </c>
      <c r="D255" s="122">
        <f t="shared" si="19"/>
        <v>190.4912139267386</v>
      </c>
      <c r="E255" s="122">
        <f t="shared" si="20"/>
        <v>334.17414041459483</v>
      </c>
      <c r="F255" s="124">
        <f t="shared" si="17"/>
        <v>47288.629341270054</v>
      </c>
    </row>
    <row r="256" spans="1:6" ht="0.75" hidden="1" customHeight="1" x14ac:dyDescent="0.2">
      <c r="A256" s="121">
        <v>249</v>
      </c>
      <c r="B256" s="122">
        <f t="shared" si="21"/>
        <v>47288.629341270054</v>
      </c>
      <c r="C256" s="123">
        <f t="shared" si="18"/>
        <v>524.66535434133345</v>
      </c>
      <c r="D256" s="122">
        <f t="shared" si="19"/>
        <v>189.15451736508021</v>
      </c>
      <c r="E256" s="122">
        <f t="shared" si="20"/>
        <v>335.51083697625324</v>
      </c>
      <c r="F256" s="124">
        <f t="shared" si="17"/>
        <v>46953.118504293801</v>
      </c>
    </row>
    <row r="257" spans="1:6" ht="0.75" hidden="1" customHeight="1" x14ac:dyDescent="0.2">
      <c r="A257" s="121">
        <v>250</v>
      </c>
      <c r="B257" s="122">
        <f t="shared" si="21"/>
        <v>46953.118504293801</v>
      </c>
      <c r="C257" s="123">
        <f t="shared" si="18"/>
        <v>524.66535434133345</v>
      </c>
      <c r="D257" s="122">
        <f t="shared" si="19"/>
        <v>187.81247401717522</v>
      </c>
      <c r="E257" s="122">
        <f t="shared" si="20"/>
        <v>336.85288032415826</v>
      </c>
      <c r="F257" s="124">
        <f t="shared" si="17"/>
        <v>46616.265623969644</v>
      </c>
    </row>
    <row r="258" spans="1:6" ht="0.75" hidden="1" customHeight="1" x14ac:dyDescent="0.2">
      <c r="A258" s="121">
        <v>251</v>
      </c>
      <c r="B258" s="122">
        <f t="shared" si="21"/>
        <v>46616.265623969644</v>
      </c>
      <c r="C258" s="123">
        <f t="shared" si="18"/>
        <v>524.66535434133345</v>
      </c>
      <c r="D258" s="122">
        <f t="shared" si="19"/>
        <v>186.46506249587858</v>
      </c>
      <c r="E258" s="122">
        <f t="shared" si="20"/>
        <v>338.2002918454549</v>
      </c>
      <c r="F258" s="124">
        <f t="shared" si="17"/>
        <v>46278.065332124192</v>
      </c>
    </row>
    <row r="259" spans="1:6" ht="0.75" hidden="1" customHeight="1" x14ac:dyDescent="0.2">
      <c r="A259" s="121">
        <v>252</v>
      </c>
      <c r="B259" s="122">
        <f t="shared" si="21"/>
        <v>46278.065332124192</v>
      </c>
      <c r="C259" s="123">
        <f t="shared" si="18"/>
        <v>524.66535434133345</v>
      </c>
      <c r="D259" s="122">
        <f t="shared" si="19"/>
        <v>185.11226132849677</v>
      </c>
      <c r="E259" s="122">
        <f t="shared" si="20"/>
        <v>339.55309301283671</v>
      </c>
      <c r="F259" s="124">
        <f t="shared" si="17"/>
        <v>45938.512239111355</v>
      </c>
    </row>
    <row r="260" spans="1:6" ht="0.75" hidden="1" customHeight="1" x14ac:dyDescent="0.2">
      <c r="A260" s="121">
        <v>253</v>
      </c>
      <c r="B260" s="122">
        <f t="shared" si="21"/>
        <v>45938.512239111355</v>
      </c>
      <c r="C260" s="123">
        <f t="shared" si="18"/>
        <v>524.66535434133345</v>
      </c>
      <c r="D260" s="122">
        <f t="shared" si="19"/>
        <v>183.75404895644542</v>
      </c>
      <c r="E260" s="122">
        <f t="shared" si="20"/>
        <v>340.91130538488801</v>
      </c>
      <c r="F260" s="124">
        <f t="shared" si="17"/>
        <v>45597.60093372647</v>
      </c>
    </row>
    <row r="261" spans="1:6" ht="0.75" hidden="1" customHeight="1" x14ac:dyDescent="0.2">
      <c r="A261" s="121">
        <v>254</v>
      </c>
      <c r="B261" s="122">
        <f t="shared" si="21"/>
        <v>45597.60093372647</v>
      </c>
      <c r="C261" s="123">
        <f t="shared" si="18"/>
        <v>524.66535434133345</v>
      </c>
      <c r="D261" s="122">
        <f t="shared" si="19"/>
        <v>182.39040373490587</v>
      </c>
      <c r="E261" s="122">
        <f t="shared" si="20"/>
        <v>342.27495060642758</v>
      </c>
      <c r="F261" s="124">
        <f t="shared" si="17"/>
        <v>45255.325983120041</v>
      </c>
    </row>
    <row r="262" spans="1:6" ht="0.75" hidden="1" customHeight="1" x14ac:dyDescent="0.2">
      <c r="A262" s="121">
        <v>255</v>
      </c>
      <c r="B262" s="122">
        <f t="shared" si="21"/>
        <v>45255.325983120041</v>
      </c>
      <c r="C262" s="123">
        <f t="shared" si="18"/>
        <v>524.66535434133345</v>
      </c>
      <c r="D262" s="122">
        <f t="shared" si="19"/>
        <v>181.02130393248018</v>
      </c>
      <c r="E262" s="122">
        <f t="shared" si="20"/>
        <v>343.64405040885327</v>
      </c>
      <c r="F262" s="124">
        <f t="shared" si="17"/>
        <v>44911.681932711188</v>
      </c>
    </row>
    <row r="263" spans="1:6" ht="0.75" hidden="1" customHeight="1" x14ac:dyDescent="0.2">
      <c r="A263" s="121">
        <v>256</v>
      </c>
      <c r="B263" s="122">
        <f t="shared" si="21"/>
        <v>44911.681932711188</v>
      </c>
      <c r="C263" s="123">
        <f t="shared" si="18"/>
        <v>524.66535434133345</v>
      </c>
      <c r="D263" s="122">
        <f t="shared" si="19"/>
        <v>179.64672773084476</v>
      </c>
      <c r="E263" s="122">
        <f t="shared" si="20"/>
        <v>345.0186266104887</v>
      </c>
      <c r="F263" s="124">
        <f t="shared" si="17"/>
        <v>44566.663306100701</v>
      </c>
    </row>
    <row r="264" spans="1:6" ht="0.75" hidden="1" customHeight="1" x14ac:dyDescent="0.2">
      <c r="A264" s="121">
        <v>257</v>
      </c>
      <c r="B264" s="122">
        <f t="shared" si="21"/>
        <v>44566.663306100701</v>
      </c>
      <c r="C264" s="123">
        <f t="shared" si="18"/>
        <v>524.66535434133345</v>
      </c>
      <c r="D264" s="122">
        <f t="shared" si="19"/>
        <v>178.2666532244028</v>
      </c>
      <c r="E264" s="122">
        <f t="shared" si="20"/>
        <v>346.39870111693062</v>
      </c>
      <c r="F264" s="124">
        <f t="shared" si="17"/>
        <v>44220.264604983771</v>
      </c>
    </row>
    <row r="265" spans="1:6" ht="0.75" hidden="1" customHeight="1" x14ac:dyDescent="0.2">
      <c r="A265" s="121">
        <v>258</v>
      </c>
      <c r="B265" s="122">
        <f t="shared" si="21"/>
        <v>44220.264604983771</v>
      </c>
      <c r="C265" s="123">
        <f t="shared" si="18"/>
        <v>524.66535434133345</v>
      </c>
      <c r="D265" s="122">
        <f t="shared" si="19"/>
        <v>176.8810584199351</v>
      </c>
      <c r="E265" s="122">
        <f t="shared" si="20"/>
        <v>347.78429592139832</v>
      </c>
      <c r="F265" s="124">
        <f t="shared" ref="F265:F328" si="22">B265-E265</f>
        <v>43872.480309062375</v>
      </c>
    </row>
    <row r="266" spans="1:6" ht="0.75" hidden="1" customHeight="1" x14ac:dyDescent="0.2">
      <c r="A266" s="121">
        <v>259</v>
      </c>
      <c r="B266" s="122">
        <f t="shared" si="21"/>
        <v>43872.480309062375</v>
      </c>
      <c r="C266" s="123">
        <f t="shared" ref="C266:C329" si="23">C265</f>
        <v>524.66535434133345</v>
      </c>
      <c r="D266" s="122">
        <f t="shared" ref="D266:D329" si="24">$C$5*B266</f>
        <v>175.4899212362495</v>
      </c>
      <c r="E266" s="122">
        <f t="shared" ref="E266:E329" si="25">C266-D266</f>
        <v>349.17543310508393</v>
      </c>
      <c r="F266" s="124">
        <f t="shared" si="22"/>
        <v>43523.304875957292</v>
      </c>
    </row>
    <row r="267" spans="1:6" ht="0.75" hidden="1" customHeight="1" x14ac:dyDescent="0.2">
      <c r="A267" s="121">
        <v>260</v>
      </c>
      <c r="B267" s="122">
        <f t="shared" ref="B267:B330" si="26">F266</f>
        <v>43523.304875957292</v>
      </c>
      <c r="C267" s="123">
        <f t="shared" si="23"/>
        <v>524.66535434133345</v>
      </c>
      <c r="D267" s="122">
        <f t="shared" si="24"/>
        <v>174.09321950382918</v>
      </c>
      <c r="E267" s="122">
        <f t="shared" si="25"/>
        <v>350.57213483750428</v>
      </c>
      <c r="F267" s="124">
        <f t="shared" si="22"/>
        <v>43172.732741119791</v>
      </c>
    </row>
    <row r="268" spans="1:6" ht="0.75" hidden="1" customHeight="1" x14ac:dyDescent="0.2">
      <c r="A268" s="121">
        <v>261</v>
      </c>
      <c r="B268" s="122">
        <f t="shared" si="26"/>
        <v>43172.732741119791</v>
      </c>
      <c r="C268" s="123">
        <f t="shared" si="23"/>
        <v>524.66535434133345</v>
      </c>
      <c r="D268" s="122">
        <f t="shared" si="24"/>
        <v>172.69093096447918</v>
      </c>
      <c r="E268" s="122">
        <f t="shared" si="25"/>
        <v>351.97442337685425</v>
      </c>
      <c r="F268" s="124">
        <f t="shared" si="22"/>
        <v>42820.758317742933</v>
      </c>
    </row>
    <row r="269" spans="1:6" ht="0.75" hidden="1" customHeight="1" x14ac:dyDescent="0.2">
      <c r="A269" s="121">
        <v>262</v>
      </c>
      <c r="B269" s="122">
        <f t="shared" si="26"/>
        <v>42820.758317742933</v>
      </c>
      <c r="C269" s="123">
        <f t="shared" si="23"/>
        <v>524.66535434133345</v>
      </c>
      <c r="D269" s="122">
        <f t="shared" si="24"/>
        <v>171.28303327097174</v>
      </c>
      <c r="E269" s="122">
        <f t="shared" si="25"/>
        <v>353.38232107036174</v>
      </c>
      <c r="F269" s="124">
        <f t="shared" si="22"/>
        <v>42467.37599667257</v>
      </c>
    </row>
    <row r="270" spans="1:6" ht="0.75" hidden="1" customHeight="1" x14ac:dyDescent="0.2">
      <c r="A270" s="121">
        <v>263</v>
      </c>
      <c r="B270" s="122">
        <f t="shared" si="26"/>
        <v>42467.37599667257</v>
      </c>
      <c r="C270" s="123">
        <f t="shared" si="23"/>
        <v>524.66535434133345</v>
      </c>
      <c r="D270" s="122">
        <f t="shared" si="24"/>
        <v>169.86950398669029</v>
      </c>
      <c r="E270" s="122">
        <f t="shared" si="25"/>
        <v>354.79585035464316</v>
      </c>
      <c r="F270" s="124">
        <f t="shared" si="22"/>
        <v>42112.58014631793</v>
      </c>
    </row>
    <row r="271" spans="1:6" ht="0.75" hidden="1" customHeight="1" x14ac:dyDescent="0.2">
      <c r="A271" s="121">
        <v>264</v>
      </c>
      <c r="B271" s="122">
        <f t="shared" si="26"/>
        <v>42112.58014631793</v>
      </c>
      <c r="C271" s="123">
        <f t="shared" si="23"/>
        <v>524.66535434133345</v>
      </c>
      <c r="D271" s="122">
        <f t="shared" si="24"/>
        <v>168.45032058527173</v>
      </c>
      <c r="E271" s="122">
        <f t="shared" si="25"/>
        <v>356.21503375606176</v>
      </c>
      <c r="F271" s="124">
        <f t="shared" si="22"/>
        <v>41756.365112561871</v>
      </c>
    </row>
    <row r="272" spans="1:6" ht="0.75" hidden="1" customHeight="1" x14ac:dyDescent="0.2">
      <c r="A272" s="121">
        <v>265</v>
      </c>
      <c r="B272" s="122">
        <f t="shared" si="26"/>
        <v>41756.365112561871</v>
      </c>
      <c r="C272" s="123">
        <f t="shared" si="23"/>
        <v>524.66535434133345</v>
      </c>
      <c r="D272" s="122">
        <f t="shared" si="24"/>
        <v>167.02546045024749</v>
      </c>
      <c r="E272" s="122">
        <f t="shared" si="25"/>
        <v>357.63989389108599</v>
      </c>
      <c r="F272" s="124">
        <f t="shared" si="22"/>
        <v>41398.725218670785</v>
      </c>
    </row>
    <row r="273" spans="1:6" ht="0.75" hidden="1" customHeight="1" x14ac:dyDescent="0.2">
      <c r="A273" s="121">
        <v>266</v>
      </c>
      <c r="B273" s="122">
        <f t="shared" si="26"/>
        <v>41398.725218670785</v>
      </c>
      <c r="C273" s="123">
        <f t="shared" si="23"/>
        <v>524.66535434133345</v>
      </c>
      <c r="D273" s="122">
        <f t="shared" si="24"/>
        <v>165.59490087468313</v>
      </c>
      <c r="E273" s="122">
        <f t="shared" si="25"/>
        <v>359.07045346665029</v>
      </c>
      <c r="F273" s="124">
        <f t="shared" si="22"/>
        <v>41039.654765204134</v>
      </c>
    </row>
    <row r="274" spans="1:6" ht="0.75" hidden="1" customHeight="1" x14ac:dyDescent="0.2">
      <c r="A274" s="121">
        <v>267</v>
      </c>
      <c r="B274" s="122">
        <f t="shared" si="26"/>
        <v>41039.654765204134</v>
      </c>
      <c r="C274" s="123">
        <f t="shared" si="23"/>
        <v>524.66535434133345</v>
      </c>
      <c r="D274" s="122">
        <f t="shared" si="24"/>
        <v>164.15861906081653</v>
      </c>
      <c r="E274" s="122">
        <f t="shared" si="25"/>
        <v>360.50673528051692</v>
      </c>
      <c r="F274" s="124">
        <f t="shared" si="22"/>
        <v>40679.148029923614</v>
      </c>
    </row>
    <row r="275" spans="1:6" ht="0.75" hidden="1" customHeight="1" x14ac:dyDescent="0.2">
      <c r="A275" s="121">
        <v>268</v>
      </c>
      <c r="B275" s="122">
        <f t="shared" si="26"/>
        <v>40679.148029923614</v>
      </c>
      <c r="C275" s="123">
        <f t="shared" si="23"/>
        <v>524.66535434133345</v>
      </c>
      <c r="D275" s="122">
        <f t="shared" si="24"/>
        <v>162.71659211969447</v>
      </c>
      <c r="E275" s="122">
        <f t="shared" si="25"/>
        <v>361.94876222163896</v>
      </c>
      <c r="F275" s="124">
        <f t="shared" si="22"/>
        <v>40317.199267701973</v>
      </c>
    </row>
    <row r="276" spans="1:6" ht="0.75" hidden="1" customHeight="1" x14ac:dyDescent="0.2">
      <c r="A276" s="121">
        <v>269</v>
      </c>
      <c r="B276" s="122">
        <f t="shared" si="26"/>
        <v>40317.199267701973</v>
      </c>
      <c r="C276" s="123">
        <f t="shared" si="23"/>
        <v>524.66535434133345</v>
      </c>
      <c r="D276" s="122">
        <f t="shared" si="24"/>
        <v>161.26879707080789</v>
      </c>
      <c r="E276" s="122">
        <f t="shared" si="25"/>
        <v>363.39655727052559</v>
      </c>
      <c r="F276" s="124">
        <f t="shared" si="22"/>
        <v>39953.802710431446</v>
      </c>
    </row>
    <row r="277" spans="1:6" ht="0.75" hidden="1" customHeight="1" x14ac:dyDescent="0.2">
      <c r="A277" s="121">
        <v>270</v>
      </c>
      <c r="B277" s="122">
        <f t="shared" si="26"/>
        <v>39953.802710431446</v>
      </c>
      <c r="C277" s="123">
        <f t="shared" si="23"/>
        <v>524.66535434133345</v>
      </c>
      <c r="D277" s="122">
        <f t="shared" si="24"/>
        <v>159.81521084172579</v>
      </c>
      <c r="E277" s="122">
        <f t="shared" si="25"/>
        <v>364.85014349960767</v>
      </c>
      <c r="F277" s="124">
        <f t="shared" si="22"/>
        <v>39588.952566931839</v>
      </c>
    </row>
    <row r="278" spans="1:6" ht="0.75" hidden="1" customHeight="1" x14ac:dyDescent="0.2">
      <c r="A278" s="121">
        <v>271</v>
      </c>
      <c r="B278" s="122">
        <f t="shared" si="26"/>
        <v>39588.952566931839</v>
      </c>
      <c r="C278" s="123">
        <f t="shared" si="23"/>
        <v>524.66535434133345</v>
      </c>
      <c r="D278" s="122">
        <f t="shared" si="24"/>
        <v>158.35581026772735</v>
      </c>
      <c r="E278" s="122">
        <f t="shared" si="25"/>
        <v>366.30954407360611</v>
      </c>
      <c r="F278" s="124">
        <f t="shared" si="22"/>
        <v>39222.643022858232</v>
      </c>
    </row>
    <row r="279" spans="1:6" ht="0.75" hidden="1" customHeight="1" x14ac:dyDescent="0.2">
      <c r="A279" s="121">
        <v>272</v>
      </c>
      <c r="B279" s="122">
        <f t="shared" si="26"/>
        <v>39222.643022858232</v>
      </c>
      <c r="C279" s="123">
        <f t="shared" si="23"/>
        <v>524.66535434133345</v>
      </c>
      <c r="D279" s="122">
        <f t="shared" si="24"/>
        <v>156.89057209143294</v>
      </c>
      <c r="E279" s="122">
        <f t="shared" si="25"/>
        <v>367.77478224990051</v>
      </c>
      <c r="F279" s="124">
        <f t="shared" si="22"/>
        <v>38854.868240608332</v>
      </c>
    </row>
    <row r="280" spans="1:6" ht="0.75" hidden="1" customHeight="1" x14ac:dyDescent="0.2">
      <c r="A280" s="121">
        <v>273</v>
      </c>
      <c r="B280" s="122">
        <f t="shared" si="26"/>
        <v>38854.868240608332</v>
      </c>
      <c r="C280" s="123">
        <f t="shared" si="23"/>
        <v>524.66535434133345</v>
      </c>
      <c r="D280" s="122">
        <f t="shared" si="24"/>
        <v>155.41947296243333</v>
      </c>
      <c r="E280" s="122">
        <f t="shared" si="25"/>
        <v>369.24588137890009</v>
      </c>
      <c r="F280" s="124">
        <f t="shared" si="22"/>
        <v>38485.622359229434</v>
      </c>
    </row>
    <row r="281" spans="1:6" ht="0.75" hidden="1" customHeight="1" x14ac:dyDescent="0.2">
      <c r="A281" s="121">
        <v>274</v>
      </c>
      <c r="B281" s="122">
        <f t="shared" si="26"/>
        <v>38485.622359229434</v>
      </c>
      <c r="C281" s="123">
        <f t="shared" si="23"/>
        <v>524.66535434133345</v>
      </c>
      <c r="D281" s="122">
        <f t="shared" si="24"/>
        <v>153.94248943691773</v>
      </c>
      <c r="E281" s="122">
        <f t="shared" si="25"/>
        <v>370.7228649044157</v>
      </c>
      <c r="F281" s="124">
        <f t="shared" si="22"/>
        <v>38114.899494325015</v>
      </c>
    </row>
    <row r="282" spans="1:6" ht="0.75" hidden="1" customHeight="1" x14ac:dyDescent="0.2">
      <c r="A282" s="121">
        <v>275</v>
      </c>
      <c r="B282" s="122">
        <f t="shared" si="26"/>
        <v>38114.899494325015</v>
      </c>
      <c r="C282" s="123">
        <f t="shared" si="23"/>
        <v>524.66535434133345</v>
      </c>
      <c r="D282" s="122">
        <f t="shared" si="24"/>
        <v>152.45959797730006</v>
      </c>
      <c r="E282" s="122">
        <f t="shared" si="25"/>
        <v>372.20575636403339</v>
      </c>
      <c r="F282" s="124">
        <f t="shared" si="22"/>
        <v>37742.693737960981</v>
      </c>
    </row>
    <row r="283" spans="1:6" ht="0.75" hidden="1" customHeight="1" x14ac:dyDescent="0.2">
      <c r="A283" s="121">
        <v>276</v>
      </c>
      <c r="B283" s="122">
        <f t="shared" si="26"/>
        <v>37742.693737960981</v>
      </c>
      <c r="C283" s="123">
        <f t="shared" si="23"/>
        <v>524.66535434133345</v>
      </c>
      <c r="D283" s="122">
        <f t="shared" si="24"/>
        <v>150.97077495184394</v>
      </c>
      <c r="E283" s="122">
        <f t="shared" si="25"/>
        <v>373.69457938948949</v>
      </c>
      <c r="F283" s="124">
        <f t="shared" si="22"/>
        <v>37368.999158571489</v>
      </c>
    </row>
    <row r="284" spans="1:6" ht="0.75" hidden="1" customHeight="1" x14ac:dyDescent="0.2">
      <c r="A284" s="121">
        <v>277</v>
      </c>
      <c r="B284" s="122">
        <f t="shared" si="26"/>
        <v>37368.999158571489</v>
      </c>
      <c r="C284" s="123">
        <f t="shared" si="23"/>
        <v>524.66535434133345</v>
      </c>
      <c r="D284" s="122">
        <f t="shared" si="24"/>
        <v>149.47599663428596</v>
      </c>
      <c r="E284" s="122">
        <f t="shared" si="25"/>
        <v>375.18935770704752</v>
      </c>
      <c r="F284" s="124">
        <f t="shared" si="22"/>
        <v>36993.809800864445</v>
      </c>
    </row>
    <row r="285" spans="1:6" ht="0.75" hidden="1" customHeight="1" x14ac:dyDescent="0.2">
      <c r="A285" s="121">
        <v>278</v>
      </c>
      <c r="B285" s="122">
        <f t="shared" si="26"/>
        <v>36993.809800864445</v>
      </c>
      <c r="C285" s="123">
        <f t="shared" si="23"/>
        <v>524.66535434133345</v>
      </c>
      <c r="D285" s="122">
        <f t="shared" si="24"/>
        <v>147.97523920345779</v>
      </c>
      <c r="E285" s="122">
        <f t="shared" si="25"/>
        <v>376.69011513787564</v>
      </c>
      <c r="F285" s="124">
        <f t="shared" si="22"/>
        <v>36617.119685726568</v>
      </c>
    </row>
    <row r="286" spans="1:6" ht="0.75" hidden="1" customHeight="1" x14ac:dyDescent="0.2">
      <c r="A286" s="121">
        <v>279</v>
      </c>
      <c r="B286" s="122">
        <f t="shared" si="26"/>
        <v>36617.119685726568</v>
      </c>
      <c r="C286" s="123">
        <f t="shared" si="23"/>
        <v>524.66535434133345</v>
      </c>
      <c r="D286" s="122">
        <f t="shared" si="24"/>
        <v>146.46847874290629</v>
      </c>
      <c r="E286" s="122">
        <f t="shared" si="25"/>
        <v>378.19687559842714</v>
      </c>
      <c r="F286" s="124">
        <f t="shared" si="22"/>
        <v>36238.922810128141</v>
      </c>
    </row>
    <row r="287" spans="1:6" ht="0.75" hidden="1" customHeight="1" x14ac:dyDescent="0.2">
      <c r="A287" s="121">
        <v>280</v>
      </c>
      <c r="B287" s="122">
        <f t="shared" si="26"/>
        <v>36238.922810128141</v>
      </c>
      <c r="C287" s="123">
        <f t="shared" si="23"/>
        <v>524.66535434133345</v>
      </c>
      <c r="D287" s="122">
        <f t="shared" si="24"/>
        <v>144.95569124051258</v>
      </c>
      <c r="E287" s="122">
        <f t="shared" si="25"/>
        <v>379.70966310082088</v>
      </c>
      <c r="F287" s="124">
        <f t="shared" si="22"/>
        <v>35859.213147027316</v>
      </c>
    </row>
    <row r="288" spans="1:6" ht="0.75" hidden="1" customHeight="1" x14ac:dyDescent="0.2">
      <c r="A288" s="121">
        <v>281</v>
      </c>
      <c r="B288" s="122">
        <f t="shared" si="26"/>
        <v>35859.213147027316</v>
      </c>
      <c r="C288" s="123">
        <f t="shared" si="23"/>
        <v>524.66535434133345</v>
      </c>
      <c r="D288" s="122">
        <f t="shared" si="24"/>
        <v>143.43685258810928</v>
      </c>
      <c r="E288" s="122">
        <f t="shared" si="25"/>
        <v>381.22850175322418</v>
      </c>
      <c r="F288" s="124">
        <f t="shared" si="22"/>
        <v>35477.984645274089</v>
      </c>
    </row>
    <row r="289" spans="1:6" ht="0.75" hidden="1" customHeight="1" x14ac:dyDescent="0.2">
      <c r="A289" s="121">
        <v>282</v>
      </c>
      <c r="B289" s="122">
        <f t="shared" si="26"/>
        <v>35477.984645274089</v>
      </c>
      <c r="C289" s="123">
        <f t="shared" si="23"/>
        <v>524.66535434133345</v>
      </c>
      <c r="D289" s="122">
        <f t="shared" si="24"/>
        <v>141.91193858109636</v>
      </c>
      <c r="E289" s="122">
        <f t="shared" si="25"/>
        <v>382.75341576023709</v>
      </c>
      <c r="F289" s="124">
        <f t="shared" si="22"/>
        <v>35095.231229513854</v>
      </c>
    </row>
    <row r="290" spans="1:6" ht="0.75" hidden="1" customHeight="1" x14ac:dyDescent="0.2">
      <c r="A290" s="121">
        <v>283</v>
      </c>
      <c r="B290" s="122">
        <f t="shared" si="26"/>
        <v>35095.231229513854</v>
      </c>
      <c r="C290" s="123">
        <f t="shared" si="23"/>
        <v>524.66535434133345</v>
      </c>
      <c r="D290" s="122">
        <f t="shared" si="24"/>
        <v>140.38092491805543</v>
      </c>
      <c r="E290" s="122">
        <f t="shared" si="25"/>
        <v>384.28442942327803</v>
      </c>
      <c r="F290" s="124">
        <f t="shared" si="22"/>
        <v>34710.946800090576</v>
      </c>
    </row>
    <row r="291" spans="1:6" ht="0.75" hidden="1" customHeight="1" x14ac:dyDescent="0.2">
      <c r="A291" s="121">
        <v>284</v>
      </c>
      <c r="B291" s="122">
        <f t="shared" si="26"/>
        <v>34710.946800090576</v>
      </c>
      <c r="C291" s="123">
        <f t="shared" si="23"/>
        <v>524.66535434133345</v>
      </c>
      <c r="D291" s="122">
        <f t="shared" si="24"/>
        <v>138.8437872003623</v>
      </c>
      <c r="E291" s="122">
        <f t="shared" si="25"/>
        <v>385.82156714097118</v>
      </c>
      <c r="F291" s="124">
        <f t="shared" si="22"/>
        <v>34325.125232949606</v>
      </c>
    </row>
    <row r="292" spans="1:6" ht="0.75" hidden="1" customHeight="1" x14ac:dyDescent="0.2">
      <c r="A292" s="121">
        <v>285</v>
      </c>
      <c r="B292" s="122">
        <f t="shared" si="26"/>
        <v>34325.125232949606</v>
      </c>
      <c r="C292" s="123">
        <f t="shared" si="23"/>
        <v>524.66535434133345</v>
      </c>
      <c r="D292" s="122">
        <f t="shared" si="24"/>
        <v>137.30050093179844</v>
      </c>
      <c r="E292" s="122">
        <f t="shared" si="25"/>
        <v>387.36485340953504</v>
      </c>
      <c r="F292" s="124">
        <f t="shared" si="22"/>
        <v>33937.760379540072</v>
      </c>
    </row>
    <row r="293" spans="1:6" ht="0.75" hidden="1" customHeight="1" x14ac:dyDescent="0.2">
      <c r="A293" s="121">
        <v>286</v>
      </c>
      <c r="B293" s="122">
        <f t="shared" si="26"/>
        <v>33937.760379540072</v>
      </c>
      <c r="C293" s="123">
        <f t="shared" si="23"/>
        <v>524.66535434133345</v>
      </c>
      <c r="D293" s="122">
        <f t="shared" si="24"/>
        <v>135.75104151816029</v>
      </c>
      <c r="E293" s="122">
        <f t="shared" si="25"/>
        <v>388.91431282317319</v>
      </c>
      <c r="F293" s="124">
        <f t="shared" si="22"/>
        <v>33548.846066716898</v>
      </c>
    </row>
    <row r="294" spans="1:6" ht="0.75" hidden="1" customHeight="1" x14ac:dyDescent="0.2">
      <c r="A294" s="121">
        <v>287</v>
      </c>
      <c r="B294" s="122">
        <f t="shared" si="26"/>
        <v>33548.846066716898</v>
      </c>
      <c r="C294" s="123">
        <f t="shared" si="23"/>
        <v>524.66535434133345</v>
      </c>
      <c r="D294" s="122">
        <f t="shared" si="24"/>
        <v>134.19538426686759</v>
      </c>
      <c r="E294" s="122">
        <f t="shared" si="25"/>
        <v>390.46997007446589</v>
      </c>
      <c r="F294" s="124">
        <f t="shared" si="22"/>
        <v>33158.376096642431</v>
      </c>
    </row>
    <row r="295" spans="1:6" ht="0.75" hidden="1" customHeight="1" x14ac:dyDescent="0.2">
      <c r="A295" s="121">
        <v>288</v>
      </c>
      <c r="B295" s="122">
        <f t="shared" si="26"/>
        <v>33158.376096642431</v>
      </c>
      <c r="C295" s="123">
        <f t="shared" si="23"/>
        <v>524.66535434133345</v>
      </c>
      <c r="D295" s="122">
        <f t="shared" si="24"/>
        <v>132.63350438656971</v>
      </c>
      <c r="E295" s="122">
        <f t="shared" si="25"/>
        <v>392.03184995476374</v>
      </c>
      <c r="F295" s="124">
        <f t="shared" si="22"/>
        <v>32766.344246687666</v>
      </c>
    </row>
    <row r="296" spans="1:6" ht="0.75" hidden="1" customHeight="1" x14ac:dyDescent="0.2">
      <c r="A296" s="121">
        <v>289</v>
      </c>
      <c r="B296" s="122">
        <f t="shared" si="26"/>
        <v>32766.344246687666</v>
      </c>
      <c r="C296" s="123">
        <f t="shared" si="23"/>
        <v>524.66535434133345</v>
      </c>
      <c r="D296" s="122">
        <f t="shared" si="24"/>
        <v>131.06537698675066</v>
      </c>
      <c r="E296" s="122">
        <f t="shared" si="25"/>
        <v>393.59997735458279</v>
      </c>
      <c r="F296" s="124">
        <f t="shared" si="22"/>
        <v>32372.744269333081</v>
      </c>
    </row>
    <row r="297" spans="1:6" ht="0.75" hidden="1" customHeight="1" x14ac:dyDescent="0.2">
      <c r="A297" s="121">
        <v>290</v>
      </c>
      <c r="B297" s="122">
        <f t="shared" si="26"/>
        <v>32372.744269333081</v>
      </c>
      <c r="C297" s="123">
        <f t="shared" si="23"/>
        <v>524.66535434133345</v>
      </c>
      <c r="D297" s="122">
        <f t="shared" si="24"/>
        <v>129.49097707733233</v>
      </c>
      <c r="E297" s="122">
        <f t="shared" si="25"/>
        <v>395.17437726400112</v>
      </c>
      <c r="F297" s="124">
        <f t="shared" si="22"/>
        <v>31977.569892069081</v>
      </c>
    </row>
    <row r="298" spans="1:6" ht="0.75" hidden="1" customHeight="1" x14ac:dyDescent="0.2">
      <c r="A298" s="121">
        <v>291</v>
      </c>
      <c r="B298" s="122">
        <f t="shared" si="26"/>
        <v>31977.569892069081</v>
      </c>
      <c r="C298" s="123">
        <f t="shared" si="23"/>
        <v>524.66535434133345</v>
      </c>
      <c r="D298" s="122">
        <f t="shared" si="24"/>
        <v>127.91027956827632</v>
      </c>
      <c r="E298" s="122">
        <f t="shared" si="25"/>
        <v>396.75507477305712</v>
      </c>
      <c r="F298" s="124">
        <f t="shared" si="22"/>
        <v>31580.814817296025</v>
      </c>
    </row>
    <row r="299" spans="1:6" ht="0.75" hidden="1" customHeight="1" x14ac:dyDescent="0.2">
      <c r="A299" s="121">
        <v>292</v>
      </c>
      <c r="B299" s="122">
        <f t="shared" si="26"/>
        <v>31580.814817296025</v>
      </c>
      <c r="C299" s="123">
        <f t="shared" si="23"/>
        <v>524.66535434133345</v>
      </c>
      <c r="D299" s="122">
        <f t="shared" si="24"/>
        <v>126.32325926918411</v>
      </c>
      <c r="E299" s="122">
        <f t="shared" si="25"/>
        <v>398.34209507214933</v>
      </c>
      <c r="F299" s="124">
        <f t="shared" si="22"/>
        <v>31182.472722223876</v>
      </c>
    </row>
    <row r="300" spans="1:6" ht="0.75" hidden="1" customHeight="1" x14ac:dyDescent="0.2">
      <c r="A300" s="121">
        <v>293</v>
      </c>
      <c r="B300" s="122">
        <f t="shared" si="26"/>
        <v>31182.472722223876</v>
      </c>
      <c r="C300" s="123">
        <f t="shared" si="23"/>
        <v>524.66535434133345</v>
      </c>
      <c r="D300" s="122">
        <f t="shared" si="24"/>
        <v>124.72989088889551</v>
      </c>
      <c r="E300" s="122">
        <f t="shared" si="25"/>
        <v>399.93546345243794</v>
      </c>
      <c r="F300" s="124">
        <f t="shared" si="22"/>
        <v>30782.537258771437</v>
      </c>
    </row>
    <row r="301" spans="1:6" ht="0.75" hidden="1" customHeight="1" x14ac:dyDescent="0.2">
      <c r="A301" s="121">
        <v>294</v>
      </c>
      <c r="B301" s="122">
        <f t="shared" si="26"/>
        <v>30782.537258771437</v>
      </c>
      <c r="C301" s="123">
        <f t="shared" si="23"/>
        <v>524.66535434133345</v>
      </c>
      <c r="D301" s="122">
        <f t="shared" si="24"/>
        <v>123.13014903508575</v>
      </c>
      <c r="E301" s="122">
        <f t="shared" si="25"/>
        <v>401.53520530624769</v>
      </c>
      <c r="F301" s="124">
        <f t="shared" si="22"/>
        <v>30381.002053465189</v>
      </c>
    </row>
    <row r="302" spans="1:6" ht="0.75" hidden="1" customHeight="1" x14ac:dyDescent="0.2">
      <c r="A302" s="121">
        <v>295</v>
      </c>
      <c r="B302" s="122">
        <f t="shared" si="26"/>
        <v>30381.002053465189</v>
      </c>
      <c r="C302" s="123">
        <f t="shared" si="23"/>
        <v>524.66535434133345</v>
      </c>
      <c r="D302" s="122">
        <f t="shared" si="24"/>
        <v>121.52400821386075</v>
      </c>
      <c r="E302" s="122">
        <f t="shared" si="25"/>
        <v>403.14134612747273</v>
      </c>
      <c r="F302" s="124">
        <f t="shared" si="22"/>
        <v>29977.860707337717</v>
      </c>
    </row>
    <row r="303" spans="1:6" ht="0.75" hidden="1" customHeight="1" x14ac:dyDescent="0.2">
      <c r="A303" s="121">
        <v>296</v>
      </c>
      <c r="B303" s="122">
        <f t="shared" si="26"/>
        <v>29977.860707337717</v>
      </c>
      <c r="C303" s="123">
        <f t="shared" si="23"/>
        <v>524.66535434133345</v>
      </c>
      <c r="D303" s="122">
        <f t="shared" si="24"/>
        <v>119.91144282935088</v>
      </c>
      <c r="E303" s="122">
        <f t="shared" si="25"/>
        <v>404.75391151198255</v>
      </c>
      <c r="F303" s="124">
        <f t="shared" si="22"/>
        <v>29573.106795825734</v>
      </c>
    </row>
    <row r="304" spans="1:6" ht="0.75" hidden="1" customHeight="1" x14ac:dyDescent="0.2">
      <c r="A304" s="121">
        <v>297</v>
      </c>
      <c r="B304" s="122">
        <f t="shared" si="26"/>
        <v>29573.106795825734</v>
      </c>
      <c r="C304" s="123">
        <f t="shared" si="23"/>
        <v>524.66535434133345</v>
      </c>
      <c r="D304" s="122">
        <f t="shared" si="24"/>
        <v>118.29242718330293</v>
      </c>
      <c r="E304" s="122">
        <f t="shared" si="25"/>
        <v>406.37292715803051</v>
      </c>
      <c r="F304" s="124">
        <f t="shared" si="22"/>
        <v>29166.733868667703</v>
      </c>
    </row>
    <row r="305" spans="1:6" ht="0.75" hidden="1" customHeight="1" x14ac:dyDescent="0.2">
      <c r="A305" s="121">
        <v>298</v>
      </c>
      <c r="B305" s="122">
        <f t="shared" si="26"/>
        <v>29166.733868667703</v>
      </c>
      <c r="C305" s="123">
        <f t="shared" si="23"/>
        <v>524.66535434133345</v>
      </c>
      <c r="D305" s="122">
        <f t="shared" si="24"/>
        <v>116.66693547467081</v>
      </c>
      <c r="E305" s="122">
        <f t="shared" si="25"/>
        <v>407.99841886666263</v>
      </c>
      <c r="F305" s="124">
        <f t="shared" si="22"/>
        <v>28758.735449801039</v>
      </c>
    </row>
    <row r="306" spans="1:6" ht="0.75" hidden="1" customHeight="1" x14ac:dyDescent="0.2">
      <c r="A306" s="121">
        <v>299</v>
      </c>
      <c r="B306" s="122">
        <f t="shared" si="26"/>
        <v>28758.735449801039</v>
      </c>
      <c r="C306" s="123">
        <f t="shared" si="23"/>
        <v>524.66535434133345</v>
      </c>
      <c r="D306" s="122">
        <f t="shared" si="24"/>
        <v>115.03494179920416</v>
      </c>
      <c r="E306" s="122">
        <f t="shared" si="25"/>
        <v>409.63041254212931</v>
      </c>
      <c r="F306" s="124">
        <f t="shared" si="22"/>
        <v>28349.105037258909</v>
      </c>
    </row>
    <row r="307" spans="1:6" ht="0.75" hidden="1" customHeight="1" x14ac:dyDescent="0.2">
      <c r="A307" s="121">
        <v>300</v>
      </c>
      <c r="B307" s="122">
        <f t="shared" si="26"/>
        <v>28349.105037258909</v>
      </c>
      <c r="C307" s="123">
        <f t="shared" si="23"/>
        <v>524.66535434133345</v>
      </c>
      <c r="D307" s="122">
        <f t="shared" si="24"/>
        <v>113.39642014903563</v>
      </c>
      <c r="E307" s="122">
        <f t="shared" si="25"/>
        <v>411.26893419229782</v>
      </c>
      <c r="F307" s="124">
        <f t="shared" si="22"/>
        <v>27937.836103066613</v>
      </c>
    </row>
    <row r="308" spans="1:6" ht="0.75" hidden="1" customHeight="1" x14ac:dyDescent="0.2">
      <c r="A308" s="121">
        <v>301</v>
      </c>
      <c r="B308" s="122">
        <f t="shared" si="26"/>
        <v>27937.836103066613</v>
      </c>
      <c r="C308" s="123">
        <f t="shared" si="23"/>
        <v>524.66535434133345</v>
      </c>
      <c r="D308" s="122">
        <f t="shared" si="24"/>
        <v>111.75134441226645</v>
      </c>
      <c r="E308" s="122">
        <f t="shared" si="25"/>
        <v>412.91400992906699</v>
      </c>
      <c r="F308" s="124">
        <f t="shared" si="22"/>
        <v>27524.922093137546</v>
      </c>
    </row>
    <row r="309" spans="1:6" ht="0.75" hidden="1" customHeight="1" x14ac:dyDescent="0.2">
      <c r="A309" s="121">
        <v>302</v>
      </c>
      <c r="B309" s="122">
        <f t="shared" si="26"/>
        <v>27524.922093137546</v>
      </c>
      <c r="C309" s="123">
        <f t="shared" si="23"/>
        <v>524.66535434133345</v>
      </c>
      <c r="D309" s="122">
        <f t="shared" si="24"/>
        <v>110.09968837255019</v>
      </c>
      <c r="E309" s="122">
        <f t="shared" si="25"/>
        <v>414.56566596878326</v>
      </c>
      <c r="F309" s="124">
        <f t="shared" si="22"/>
        <v>27110.356427168761</v>
      </c>
    </row>
    <row r="310" spans="1:6" ht="0.75" hidden="1" customHeight="1" x14ac:dyDescent="0.2">
      <c r="A310" s="121">
        <v>303</v>
      </c>
      <c r="B310" s="122">
        <f t="shared" si="26"/>
        <v>27110.356427168761</v>
      </c>
      <c r="C310" s="123">
        <f t="shared" si="23"/>
        <v>524.66535434133345</v>
      </c>
      <c r="D310" s="122">
        <f t="shared" si="24"/>
        <v>108.44142570867504</v>
      </c>
      <c r="E310" s="122">
        <f t="shared" si="25"/>
        <v>416.22392863265839</v>
      </c>
      <c r="F310" s="124">
        <f t="shared" si="22"/>
        <v>26694.132498536103</v>
      </c>
    </row>
    <row r="311" spans="1:6" ht="0.75" hidden="1" customHeight="1" x14ac:dyDescent="0.2">
      <c r="A311" s="121">
        <v>304</v>
      </c>
      <c r="B311" s="122">
        <f t="shared" si="26"/>
        <v>26694.132498536103</v>
      </c>
      <c r="C311" s="123">
        <f t="shared" si="23"/>
        <v>524.66535434133345</v>
      </c>
      <c r="D311" s="122">
        <f t="shared" si="24"/>
        <v>106.77652999414441</v>
      </c>
      <c r="E311" s="122">
        <f t="shared" si="25"/>
        <v>417.88882434718903</v>
      </c>
      <c r="F311" s="124">
        <f t="shared" si="22"/>
        <v>26276.243674188914</v>
      </c>
    </row>
    <row r="312" spans="1:6" ht="0.75" hidden="1" customHeight="1" x14ac:dyDescent="0.2">
      <c r="A312" s="121">
        <v>305</v>
      </c>
      <c r="B312" s="122">
        <f t="shared" si="26"/>
        <v>26276.243674188914</v>
      </c>
      <c r="C312" s="123">
        <f t="shared" si="23"/>
        <v>524.66535434133345</v>
      </c>
      <c r="D312" s="122">
        <f t="shared" si="24"/>
        <v>105.10497469675566</v>
      </c>
      <c r="E312" s="122">
        <f t="shared" si="25"/>
        <v>419.56037964457778</v>
      </c>
      <c r="F312" s="124">
        <f t="shared" si="22"/>
        <v>25856.683294544335</v>
      </c>
    </row>
    <row r="313" spans="1:6" ht="0.75" hidden="1" customHeight="1" x14ac:dyDescent="0.2">
      <c r="A313" s="121">
        <v>306</v>
      </c>
      <c r="B313" s="122">
        <f t="shared" si="26"/>
        <v>25856.683294544335</v>
      </c>
      <c r="C313" s="123">
        <f t="shared" si="23"/>
        <v>524.66535434133345</v>
      </c>
      <c r="D313" s="122">
        <f t="shared" si="24"/>
        <v>103.42673317817734</v>
      </c>
      <c r="E313" s="122">
        <f t="shared" si="25"/>
        <v>421.2386211631561</v>
      </c>
      <c r="F313" s="124">
        <f t="shared" si="22"/>
        <v>25435.444673381178</v>
      </c>
    </row>
    <row r="314" spans="1:6" ht="0.75" hidden="1" customHeight="1" x14ac:dyDescent="0.2">
      <c r="A314" s="121">
        <v>307</v>
      </c>
      <c r="B314" s="122">
        <f t="shared" si="26"/>
        <v>25435.444673381178</v>
      </c>
      <c r="C314" s="123">
        <f t="shared" si="23"/>
        <v>524.66535434133345</v>
      </c>
      <c r="D314" s="122">
        <f t="shared" si="24"/>
        <v>101.74177869352472</v>
      </c>
      <c r="E314" s="122">
        <f t="shared" si="25"/>
        <v>422.92357564780872</v>
      </c>
      <c r="F314" s="124">
        <f t="shared" si="22"/>
        <v>25012.52109773337</v>
      </c>
    </row>
    <row r="315" spans="1:6" ht="0.75" hidden="1" customHeight="1" x14ac:dyDescent="0.2">
      <c r="A315" s="121">
        <v>308</v>
      </c>
      <c r="B315" s="122">
        <f t="shared" si="26"/>
        <v>25012.52109773337</v>
      </c>
      <c r="C315" s="123">
        <f t="shared" si="23"/>
        <v>524.66535434133345</v>
      </c>
      <c r="D315" s="122">
        <f t="shared" si="24"/>
        <v>100.05008439093348</v>
      </c>
      <c r="E315" s="122">
        <f t="shared" si="25"/>
        <v>424.61526995039998</v>
      </c>
      <c r="F315" s="124">
        <f t="shared" si="22"/>
        <v>24587.905827782972</v>
      </c>
    </row>
    <row r="316" spans="1:6" ht="0.75" hidden="1" customHeight="1" x14ac:dyDescent="0.2">
      <c r="A316" s="121">
        <v>309</v>
      </c>
      <c r="B316" s="122">
        <f t="shared" si="26"/>
        <v>24587.905827782972</v>
      </c>
      <c r="C316" s="123">
        <f t="shared" si="23"/>
        <v>524.66535434133345</v>
      </c>
      <c r="D316" s="122">
        <f t="shared" si="24"/>
        <v>98.351623311131888</v>
      </c>
      <c r="E316" s="122">
        <f t="shared" si="25"/>
        <v>426.31373103020155</v>
      </c>
      <c r="F316" s="124">
        <f t="shared" si="22"/>
        <v>24161.592096752771</v>
      </c>
    </row>
    <row r="317" spans="1:6" ht="0.75" hidden="1" customHeight="1" x14ac:dyDescent="0.2">
      <c r="A317" s="121">
        <v>310</v>
      </c>
      <c r="B317" s="122">
        <f t="shared" si="26"/>
        <v>24161.592096752771</v>
      </c>
      <c r="C317" s="123">
        <f t="shared" si="23"/>
        <v>524.66535434133345</v>
      </c>
      <c r="D317" s="122">
        <f t="shared" si="24"/>
        <v>96.64636838701108</v>
      </c>
      <c r="E317" s="122">
        <f t="shared" si="25"/>
        <v>428.01898595432237</v>
      </c>
      <c r="F317" s="124">
        <f t="shared" si="22"/>
        <v>23733.57311079845</v>
      </c>
    </row>
    <row r="318" spans="1:6" ht="0.75" hidden="1" customHeight="1" x14ac:dyDescent="0.2">
      <c r="A318" s="121">
        <v>311</v>
      </c>
      <c r="B318" s="122">
        <f t="shared" si="26"/>
        <v>23733.57311079845</v>
      </c>
      <c r="C318" s="123">
        <f t="shared" si="23"/>
        <v>524.66535434133345</v>
      </c>
      <c r="D318" s="122">
        <f t="shared" si="24"/>
        <v>94.934292443193797</v>
      </c>
      <c r="E318" s="122">
        <f t="shared" si="25"/>
        <v>429.73106189813967</v>
      </c>
      <c r="F318" s="124">
        <f t="shared" si="22"/>
        <v>23303.842048900311</v>
      </c>
    </row>
    <row r="319" spans="1:6" ht="0.75" hidden="1" customHeight="1" x14ac:dyDescent="0.2">
      <c r="A319" s="121">
        <v>312</v>
      </c>
      <c r="B319" s="122">
        <f t="shared" si="26"/>
        <v>23303.842048900311</v>
      </c>
      <c r="C319" s="123">
        <f t="shared" si="23"/>
        <v>524.66535434133345</v>
      </c>
      <c r="D319" s="122">
        <f t="shared" si="24"/>
        <v>93.215368195601243</v>
      </c>
      <c r="E319" s="122">
        <f t="shared" si="25"/>
        <v>431.44998614573223</v>
      </c>
      <c r="F319" s="124">
        <f t="shared" si="22"/>
        <v>22872.392062754578</v>
      </c>
    </row>
    <row r="320" spans="1:6" ht="0.75" hidden="1" customHeight="1" x14ac:dyDescent="0.2">
      <c r="A320" s="121">
        <v>313</v>
      </c>
      <c r="B320" s="122">
        <f t="shared" si="26"/>
        <v>22872.392062754578</v>
      </c>
      <c r="C320" s="123">
        <f t="shared" si="23"/>
        <v>524.66535434133345</v>
      </c>
      <c r="D320" s="122">
        <f t="shared" si="24"/>
        <v>91.489568251018312</v>
      </c>
      <c r="E320" s="122">
        <f t="shared" si="25"/>
        <v>433.17578609031511</v>
      </c>
      <c r="F320" s="124">
        <f t="shared" si="22"/>
        <v>22439.216276664261</v>
      </c>
    </row>
    <row r="321" spans="1:6" ht="0.75" hidden="1" customHeight="1" x14ac:dyDescent="0.2">
      <c r="A321" s="121">
        <v>314</v>
      </c>
      <c r="B321" s="122">
        <f t="shared" si="26"/>
        <v>22439.216276664261</v>
      </c>
      <c r="C321" s="123">
        <f t="shared" si="23"/>
        <v>524.66535434133345</v>
      </c>
      <c r="D321" s="122">
        <f t="shared" si="24"/>
        <v>89.756865106657045</v>
      </c>
      <c r="E321" s="122">
        <f t="shared" si="25"/>
        <v>434.90848923467638</v>
      </c>
      <c r="F321" s="124">
        <f t="shared" si="22"/>
        <v>22004.307787429585</v>
      </c>
    </row>
    <row r="322" spans="1:6" ht="0.75" hidden="1" customHeight="1" x14ac:dyDescent="0.2">
      <c r="A322" s="121">
        <v>315</v>
      </c>
      <c r="B322" s="122">
        <f t="shared" si="26"/>
        <v>22004.307787429585</v>
      </c>
      <c r="C322" s="123">
        <f t="shared" si="23"/>
        <v>524.66535434133345</v>
      </c>
      <c r="D322" s="122">
        <f t="shared" si="24"/>
        <v>88.017231149718341</v>
      </c>
      <c r="E322" s="122">
        <f t="shared" si="25"/>
        <v>436.64812319161513</v>
      </c>
      <c r="F322" s="124">
        <f t="shared" si="22"/>
        <v>21567.65966423797</v>
      </c>
    </row>
    <row r="323" spans="1:6" ht="0.75" hidden="1" customHeight="1" x14ac:dyDescent="0.2">
      <c r="A323" s="121">
        <v>316</v>
      </c>
      <c r="B323" s="122">
        <f t="shared" si="26"/>
        <v>21567.65966423797</v>
      </c>
      <c r="C323" s="123">
        <f t="shared" si="23"/>
        <v>524.66535434133345</v>
      </c>
      <c r="D323" s="122">
        <f t="shared" si="24"/>
        <v>86.270638656951888</v>
      </c>
      <c r="E323" s="122">
        <f t="shared" si="25"/>
        <v>438.39471568438159</v>
      </c>
      <c r="F323" s="124">
        <f t="shared" si="22"/>
        <v>21129.264948553588</v>
      </c>
    </row>
    <row r="324" spans="1:6" ht="0.75" hidden="1" customHeight="1" x14ac:dyDescent="0.2">
      <c r="A324" s="121">
        <v>317</v>
      </c>
      <c r="B324" s="122">
        <f t="shared" si="26"/>
        <v>21129.264948553588</v>
      </c>
      <c r="C324" s="123">
        <f t="shared" si="23"/>
        <v>524.66535434133345</v>
      </c>
      <c r="D324" s="122">
        <f t="shared" si="24"/>
        <v>84.517059794214347</v>
      </c>
      <c r="E324" s="122">
        <f t="shared" si="25"/>
        <v>440.14829454711912</v>
      </c>
      <c r="F324" s="124">
        <f t="shared" si="22"/>
        <v>20689.11665400647</v>
      </c>
    </row>
    <row r="325" spans="1:6" ht="0.75" hidden="1" customHeight="1" x14ac:dyDescent="0.2">
      <c r="A325" s="121">
        <v>318</v>
      </c>
      <c r="B325" s="122">
        <f t="shared" si="26"/>
        <v>20689.11665400647</v>
      </c>
      <c r="C325" s="123">
        <f t="shared" si="23"/>
        <v>524.66535434133345</v>
      </c>
      <c r="D325" s="122">
        <f t="shared" si="24"/>
        <v>82.756466616025875</v>
      </c>
      <c r="E325" s="122">
        <f t="shared" si="25"/>
        <v>441.90888772530758</v>
      </c>
      <c r="F325" s="124">
        <f t="shared" si="22"/>
        <v>20247.207766281161</v>
      </c>
    </row>
    <row r="326" spans="1:6" ht="0.75" hidden="1" customHeight="1" x14ac:dyDescent="0.2">
      <c r="A326" s="121">
        <v>319</v>
      </c>
      <c r="B326" s="122">
        <f t="shared" si="26"/>
        <v>20247.207766281161</v>
      </c>
      <c r="C326" s="123">
        <f t="shared" si="23"/>
        <v>524.66535434133345</v>
      </c>
      <c r="D326" s="122">
        <f t="shared" si="24"/>
        <v>80.988831065124643</v>
      </c>
      <c r="E326" s="122">
        <f t="shared" si="25"/>
        <v>443.6765232762088</v>
      </c>
      <c r="F326" s="124">
        <f t="shared" si="22"/>
        <v>19803.531243004953</v>
      </c>
    </row>
    <row r="327" spans="1:6" ht="0.75" hidden="1" customHeight="1" x14ac:dyDescent="0.2">
      <c r="A327" s="121">
        <v>320</v>
      </c>
      <c r="B327" s="122">
        <f t="shared" si="26"/>
        <v>19803.531243004953</v>
      </c>
      <c r="C327" s="123">
        <f t="shared" si="23"/>
        <v>524.66535434133345</v>
      </c>
      <c r="D327" s="122">
        <f t="shared" si="24"/>
        <v>79.214124972019818</v>
      </c>
      <c r="E327" s="122">
        <f t="shared" si="25"/>
        <v>445.45122936931364</v>
      </c>
      <c r="F327" s="124">
        <f t="shared" si="22"/>
        <v>19358.080013635637</v>
      </c>
    </row>
    <row r="328" spans="1:6" ht="0.75" hidden="1" customHeight="1" x14ac:dyDescent="0.2">
      <c r="A328" s="121">
        <v>321</v>
      </c>
      <c r="B328" s="122">
        <f t="shared" si="26"/>
        <v>19358.080013635637</v>
      </c>
      <c r="C328" s="123">
        <f t="shared" si="23"/>
        <v>524.66535434133345</v>
      </c>
      <c r="D328" s="122">
        <f t="shared" si="24"/>
        <v>77.432320054542558</v>
      </c>
      <c r="E328" s="122">
        <f t="shared" si="25"/>
        <v>447.23303428679088</v>
      </c>
      <c r="F328" s="124">
        <f t="shared" si="22"/>
        <v>18910.846979348848</v>
      </c>
    </row>
    <row r="329" spans="1:6" ht="0.75" hidden="1" customHeight="1" x14ac:dyDescent="0.2">
      <c r="A329" s="121">
        <v>322</v>
      </c>
      <c r="B329" s="122">
        <f t="shared" si="26"/>
        <v>18910.846979348848</v>
      </c>
      <c r="C329" s="123">
        <f t="shared" si="23"/>
        <v>524.66535434133345</v>
      </c>
      <c r="D329" s="122">
        <f t="shared" si="24"/>
        <v>75.643387917395387</v>
      </c>
      <c r="E329" s="122">
        <f t="shared" si="25"/>
        <v>449.02196642393807</v>
      </c>
      <c r="F329" s="124">
        <f t="shared" ref="F329:F367" si="27">B329-E329</f>
        <v>18461.82501292491</v>
      </c>
    </row>
    <row r="330" spans="1:6" ht="0.75" hidden="1" customHeight="1" x14ac:dyDescent="0.2">
      <c r="A330" s="121">
        <v>323</v>
      </c>
      <c r="B330" s="122">
        <f t="shared" si="26"/>
        <v>18461.82501292491</v>
      </c>
      <c r="C330" s="123">
        <f t="shared" ref="C330:C367" si="28">C329</f>
        <v>524.66535434133345</v>
      </c>
      <c r="D330" s="122">
        <f t="shared" ref="D330:D367" si="29">$C$5*B330</f>
        <v>73.847300051699648</v>
      </c>
      <c r="E330" s="122">
        <f t="shared" ref="E330:E367" si="30">C330-D330</f>
        <v>450.81805428963378</v>
      </c>
      <c r="F330" s="124">
        <f t="shared" si="27"/>
        <v>18011.006958635277</v>
      </c>
    </row>
    <row r="331" spans="1:6" ht="0.75" hidden="1" customHeight="1" x14ac:dyDescent="0.2">
      <c r="A331" s="121">
        <v>324</v>
      </c>
      <c r="B331" s="122">
        <f t="shared" ref="B331:B367" si="31">F330</f>
        <v>18011.006958635277</v>
      </c>
      <c r="C331" s="123">
        <f t="shared" si="28"/>
        <v>524.66535434133345</v>
      </c>
      <c r="D331" s="122">
        <f t="shared" si="29"/>
        <v>72.044027834541112</v>
      </c>
      <c r="E331" s="122">
        <f t="shared" si="30"/>
        <v>452.62132650679234</v>
      </c>
      <c r="F331" s="124">
        <f t="shared" si="27"/>
        <v>17558.385632128484</v>
      </c>
    </row>
    <row r="332" spans="1:6" ht="0.75" hidden="1" customHeight="1" x14ac:dyDescent="0.2">
      <c r="A332" s="121">
        <v>325</v>
      </c>
      <c r="B332" s="122">
        <f t="shared" si="31"/>
        <v>17558.385632128484</v>
      </c>
      <c r="C332" s="123">
        <f t="shared" si="28"/>
        <v>524.66535434133345</v>
      </c>
      <c r="D332" s="122">
        <f t="shared" si="29"/>
        <v>70.233542528513937</v>
      </c>
      <c r="E332" s="122">
        <f t="shared" si="30"/>
        <v>454.43181181281955</v>
      </c>
      <c r="F332" s="124">
        <f t="shared" si="27"/>
        <v>17103.953820315663</v>
      </c>
    </row>
    <row r="333" spans="1:6" ht="0.75" hidden="1" customHeight="1" x14ac:dyDescent="0.2">
      <c r="A333" s="121">
        <v>326</v>
      </c>
      <c r="B333" s="122">
        <f t="shared" si="31"/>
        <v>17103.953820315663</v>
      </c>
      <c r="C333" s="123">
        <f t="shared" si="28"/>
        <v>524.66535434133345</v>
      </c>
      <c r="D333" s="122">
        <f t="shared" si="29"/>
        <v>68.415815281262653</v>
      </c>
      <c r="E333" s="122">
        <f t="shared" si="30"/>
        <v>456.24953906007079</v>
      </c>
      <c r="F333" s="124">
        <f t="shared" si="27"/>
        <v>16647.704281255592</v>
      </c>
    </row>
    <row r="334" spans="1:6" ht="0.75" hidden="1" customHeight="1" x14ac:dyDescent="0.2">
      <c r="A334" s="121">
        <v>327</v>
      </c>
      <c r="B334" s="122">
        <f t="shared" si="31"/>
        <v>16647.704281255592</v>
      </c>
      <c r="C334" s="123">
        <f t="shared" si="28"/>
        <v>524.66535434133345</v>
      </c>
      <c r="D334" s="122">
        <f t="shared" si="29"/>
        <v>66.590817125022369</v>
      </c>
      <c r="E334" s="122">
        <f t="shared" si="30"/>
        <v>458.07453721631111</v>
      </c>
      <c r="F334" s="124">
        <f t="shared" si="27"/>
        <v>16189.629744039281</v>
      </c>
    </row>
    <row r="335" spans="1:6" ht="0.75" hidden="1" customHeight="1" x14ac:dyDescent="0.2">
      <c r="A335" s="121">
        <v>328</v>
      </c>
      <c r="B335" s="122">
        <f t="shared" si="31"/>
        <v>16189.629744039281</v>
      </c>
      <c r="C335" s="123">
        <f t="shared" si="28"/>
        <v>524.66535434133345</v>
      </c>
      <c r="D335" s="122">
        <f t="shared" si="29"/>
        <v>64.75851897615712</v>
      </c>
      <c r="E335" s="122">
        <f t="shared" si="30"/>
        <v>459.90683536517633</v>
      </c>
      <c r="F335" s="124">
        <f t="shared" si="27"/>
        <v>15729.722908674104</v>
      </c>
    </row>
    <row r="336" spans="1:6" ht="0.75" hidden="1" customHeight="1" x14ac:dyDescent="0.2">
      <c r="A336" s="121">
        <v>329</v>
      </c>
      <c r="B336" s="122">
        <f t="shared" si="31"/>
        <v>15729.722908674104</v>
      </c>
      <c r="C336" s="123">
        <f t="shared" si="28"/>
        <v>524.66535434133345</v>
      </c>
      <c r="D336" s="122">
        <f t="shared" si="29"/>
        <v>62.918891634696422</v>
      </c>
      <c r="E336" s="122">
        <f t="shared" si="30"/>
        <v>461.74646270663703</v>
      </c>
      <c r="F336" s="124">
        <f t="shared" si="27"/>
        <v>15267.976445967468</v>
      </c>
    </row>
    <row r="337" spans="1:6" ht="0.75" customHeight="1" x14ac:dyDescent="0.2">
      <c r="A337" s="121">
        <v>330</v>
      </c>
      <c r="B337" s="122">
        <f t="shared" si="31"/>
        <v>15267.976445967468</v>
      </c>
      <c r="C337" s="123">
        <f t="shared" si="28"/>
        <v>524.66535434133345</v>
      </c>
      <c r="D337" s="122">
        <f t="shared" si="29"/>
        <v>61.071905783869873</v>
      </c>
      <c r="E337" s="122">
        <f t="shared" si="30"/>
        <v>463.5934485574636</v>
      </c>
      <c r="F337" s="124">
        <f t="shared" si="27"/>
        <v>14804.382997410004</v>
      </c>
    </row>
    <row r="338" spans="1:6" ht="0.75" customHeight="1" x14ac:dyDescent="0.2">
      <c r="A338" s="121">
        <v>331</v>
      </c>
      <c r="B338" s="122">
        <f t="shared" si="31"/>
        <v>14804.382997410004</v>
      </c>
      <c r="C338" s="123">
        <f t="shared" si="28"/>
        <v>524.66535434133345</v>
      </c>
      <c r="D338" s="122">
        <f t="shared" si="29"/>
        <v>59.217531989640023</v>
      </c>
      <c r="E338" s="122">
        <f t="shared" si="30"/>
        <v>465.44782235169345</v>
      </c>
      <c r="F338" s="124">
        <f t="shared" si="27"/>
        <v>14338.935175058312</v>
      </c>
    </row>
    <row r="339" spans="1:6" ht="0.75" customHeight="1" x14ac:dyDescent="0.2">
      <c r="A339" s="121">
        <v>332</v>
      </c>
      <c r="B339" s="122">
        <f t="shared" si="31"/>
        <v>14338.935175058312</v>
      </c>
      <c r="C339" s="123">
        <f t="shared" si="28"/>
        <v>524.66535434133345</v>
      </c>
      <c r="D339" s="122">
        <f t="shared" si="29"/>
        <v>57.355740700233248</v>
      </c>
      <c r="E339" s="122">
        <f t="shared" si="30"/>
        <v>467.30961364110021</v>
      </c>
      <c r="F339" s="124">
        <f t="shared" si="27"/>
        <v>13871.625561417211</v>
      </c>
    </row>
    <row r="340" spans="1:6" ht="0.75" customHeight="1" x14ac:dyDescent="0.2">
      <c r="A340" s="121">
        <v>333</v>
      </c>
      <c r="B340" s="122">
        <f t="shared" si="31"/>
        <v>13871.625561417211</v>
      </c>
      <c r="C340" s="123">
        <f t="shared" si="28"/>
        <v>524.66535434133345</v>
      </c>
      <c r="D340" s="122">
        <f t="shared" si="29"/>
        <v>55.486502245668845</v>
      </c>
      <c r="E340" s="122">
        <f t="shared" si="30"/>
        <v>469.17885209566464</v>
      </c>
      <c r="F340" s="124">
        <f t="shared" si="27"/>
        <v>13402.446709321546</v>
      </c>
    </row>
    <row r="341" spans="1:6" ht="0.75" customHeight="1" x14ac:dyDescent="0.2">
      <c r="A341" s="121">
        <v>334</v>
      </c>
      <c r="B341" s="122">
        <f t="shared" si="31"/>
        <v>13402.446709321546</v>
      </c>
      <c r="C341" s="123">
        <f t="shared" si="28"/>
        <v>524.66535434133345</v>
      </c>
      <c r="D341" s="122">
        <f t="shared" si="29"/>
        <v>53.609786837286187</v>
      </c>
      <c r="E341" s="122">
        <f t="shared" si="30"/>
        <v>471.05556750404725</v>
      </c>
      <c r="F341" s="124">
        <f t="shared" si="27"/>
        <v>12931.391141817499</v>
      </c>
    </row>
    <row r="342" spans="1:6" ht="0.75" customHeight="1" x14ac:dyDescent="0.2">
      <c r="A342" s="121">
        <v>335</v>
      </c>
      <c r="B342" s="122">
        <f t="shared" si="31"/>
        <v>12931.391141817499</v>
      </c>
      <c r="C342" s="123">
        <f t="shared" si="28"/>
        <v>524.66535434133345</v>
      </c>
      <c r="D342" s="122">
        <f t="shared" si="29"/>
        <v>51.725564567269998</v>
      </c>
      <c r="E342" s="122">
        <f t="shared" si="30"/>
        <v>472.93978977406346</v>
      </c>
      <c r="F342" s="124">
        <f t="shared" si="27"/>
        <v>12458.451352043436</v>
      </c>
    </row>
    <row r="343" spans="1:6" ht="0.75" customHeight="1" x14ac:dyDescent="0.2">
      <c r="A343" s="121">
        <v>336</v>
      </c>
      <c r="B343" s="122">
        <f t="shared" si="31"/>
        <v>12458.451352043436</v>
      </c>
      <c r="C343" s="123">
        <f t="shared" si="28"/>
        <v>524.66535434133345</v>
      </c>
      <c r="D343" s="122">
        <f t="shared" si="29"/>
        <v>49.833805408173745</v>
      </c>
      <c r="E343" s="122">
        <f t="shared" si="30"/>
        <v>474.8315489331597</v>
      </c>
      <c r="F343" s="124">
        <f t="shared" si="27"/>
        <v>11983.619803110276</v>
      </c>
    </row>
    <row r="344" spans="1:6" ht="0.75" customHeight="1" x14ac:dyDescent="0.2">
      <c r="A344" s="121">
        <v>337</v>
      </c>
      <c r="B344" s="122">
        <f t="shared" si="31"/>
        <v>11983.619803110276</v>
      </c>
      <c r="C344" s="123">
        <f t="shared" si="28"/>
        <v>524.66535434133345</v>
      </c>
      <c r="D344" s="122">
        <f t="shared" si="29"/>
        <v>47.934479212441104</v>
      </c>
      <c r="E344" s="122">
        <f t="shared" si="30"/>
        <v>476.73087512889236</v>
      </c>
      <c r="F344" s="124">
        <f t="shared" si="27"/>
        <v>11506.888927981383</v>
      </c>
    </row>
    <row r="345" spans="1:6" ht="0.75" customHeight="1" x14ac:dyDescent="0.2">
      <c r="A345" s="121">
        <v>338</v>
      </c>
      <c r="B345" s="122">
        <f t="shared" si="31"/>
        <v>11506.888927981383</v>
      </c>
      <c r="C345" s="123">
        <f t="shared" si="28"/>
        <v>524.66535434133345</v>
      </c>
      <c r="D345" s="122">
        <f t="shared" si="29"/>
        <v>46.02755571192553</v>
      </c>
      <c r="E345" s="122">
        <f t="shared" si="30"/>
        <v>478.63779862940794</v>
      </c>
      <c r="F345" s="124">
        <f t="shared" si="27"/>
        <v>11028.251129351975</v>
      </c>
    </row>
    <row r="346" spans="1:6" ht="0.75" customHeight="1" x14ac:dyDescent="0.2">
      <c r="A346" s="121">
        <v>339</v>
      </c>
      <c r="B346" s="122">
        <f t="shared" si="31"/>
        <v>11028.251129351975</v>
      </c>
      <c r="C346" s="123">
        <f t="shared" si="28"/>
        <v>524.66535434133345</v>
      </c>
      <c r="D346" s="122">
        <f t="shared" si="29"/>
        <v>44.113004517407902</v>
      </c>
      <c r="E346" s="122">
        <f t="shared" si="30"/>
        <v>480.55234982392557</v>
      </c>
      <c r="F346" s="124">
        <f t="shared" si="27"/>
        <v>10547.698779528049</v>
      </c>
    </row>
    <row r="347" spans="1:6" ht="0.75" customHeight="1" x14ac:dyDescent="0.2">
      <c r="A347" s="121">
        <v>340</v>
      </c>
      <c r="B347" s="122">
        <f t="shared" si="31"/>
        <v>10547.698779528049</v>
      </c>
      <c r="C347" s="123">
        <f t="shared" si="28"/>
        <v>524.66535434133345</v>
      </c>
      <c r="D347" s="122">
        <f t="shared" si="29"/>
        <v>42.190795118112199</v>
      </c>
      <c r="E347" s="122">
        <f t="shared" si="30"/>
        <v>482.47455922322126</v>
      </c>
      <c r="F347" s="124">
        <f t="shared" si="27"/>
        <v>10065.224220304828</v>
      </c>
    </row>
    <row r="348" spans="1:6" ht="0.75" customHeight="1" x14ac:dyDescent="0.2">
      <c r="A348" s="121">
        <v>341</v>
      </c>
      <c r="B348" s="122">
        <f t="shared" si="31"/>
        <v>10065.224220304828</v>
      </c>
      <c r="C348" s="123">
        <f t="shared" si="28"/>
        <v>524.66535434133345</v>
      </c>
      <c r="D348" s="122">
        <f t="shared" si="29"/>
        <v>40.260896881219317</v>
      </c>
      <c r="E348" s="122">
        <f t="shared" si="30"/>
        <v>484.40445746011414</v>
      </c>
      <c r="F348" s="124">
        <f t="shared" si="27"/>
        <v>9580.8197628447142</v>
      </c>
    </row>
    <row r="349" spans="1:6" ht="0.75" customHeight="1" x14ac:dyDescent="0.2">
      <c r="A349" s="121">
        <v>342</v>
      </c>
      <c r="B349" s="122">
        <f t="shared" si="31"/>
        <v>9580.8197628447142</v>
      </c>
      <c r="C349" s="123">
        <f t="shared" si="28"/>
        <v>524.66535434133345</v>
      </c>
      <c r="D349" s="122">
        <f t="shared" si="29"/>
        <v>38.323279051378854</v>
      </c>
      <c r="E349" s="122">
        <f t="shared" si="30"/>
        <v>486.34207528995461</v>
      </c>
      <c r="F349" s="124">
        <f t="shared" si="27"/>
        <v>9094.4776875547595</v>
      </c>
    </row>
    <row r="350" spans="1:6" ht="0.75" customHeight="1" x14ac:dyDescent="0.2">
      <c r="A350" s="121">
        <v>343</v>
      </c>
      <c r="B350" s="122">
        <f t="shared" si="31"/>
        <v>9094.4776875547595</v>
      </c>
      <c r="C350" s="123">
        <f t="shared" si="28"/>
        <v>524.66535434133345</v>
      </c>
      <c r="D350" s="122">
        <f t="shared" si="29"/>
        <v>36.377910750219037</v>
      </c>
      <c r="E350" s="122">
        <f t="shared" si="30"/>
        <v>488.28744359111442</v>
      </c>
      <c r="F350" s="124">
        <f t="shared" si="27"/>
        <v>8606.1902439636451</v>
      </c>
    </row>
    <row r="351" spans="1:6" ht="0.75" customHeight="1" x14ac:dyDescent="0.2">
      <c r="A351" s="121">
        <v>344</v>
      </c>
      <c r="B351" s="122">
        <f t="shared" si="31"/>
        <v>8606.1902439636451</v>
      </c>
      <c r="C351" s="123">
        <f t="shared" si="28"/>
        <v>524.66535434133345</v>
      </c>
      <c r="D351" s="122">
        <f t="shared" si="29"/>
        <v>34.424760975854582</v>
      </c>
      <c r="E351" s="122">
        <f t="shared" si="30"/>
        <v>490.24059336547884</v>
      </c>
      <c r="F351" s="124">
        <f t="shared" si="27"/>
        <v>8115.949650598166</v>
      </c>
    </row>
    <row r="352" spans="1:6" ht="0.6" customHeight="1" x14ac:dyDescent="0.2">
      <c r="A352" s="121">
        <v>345</v>
      </c>
      <c r="B352" s="122">
        <f t="shared" si="31"/>
        <v>8115.949650598166</v>
      </c>
      <c r="C352" s="123">
        <f t="shared" si="28"/>
        <v>524.66535434133345</v>
      </c>
      <c r="D352" s="122">
        <f t="shared" si="29"/>
        <v>32.463798602392664</v>
      </c>
      <c r="E352" s="122">
        <f t="shared" si="30"/>
        <v>492.20155573894078</v>
      </c>
      <c r="F352" s="124">
        <f t="shared" si="27"/>
        <v>7623.7480948592256</v>
      </c>
    </row>
    <row r="353" spans="1:6" ht="0.75" customHeight="1" x14ac:dyDescent="0.2">
      <c r="A353" s="121">
        <v>346</v>
      </c>
      <c r="B353" s="122">
        <f t="shared" si="31"/>
        <v>7623.7480948592256</v>
      </c>
      <c r="C353" s="123">
        <f t="shared" si="28"/>
        <v>524.66535434133345</v>
      </c>
      <c r="D353" s="122">
        <f t="shared" si="29"/>
        <v>30.494992379436901</v>
      </c>
      <c r="E353" s="122">
        <f t="shared" si="30"/>
        <v>494.17036196189656</v>
      </c>
      <c r="F353" s="124">
        <f t="shared" si="27"/>
        <v>7129.577732897329</v>
      </c>
    </row>
    <row r="354" spans="1:6" ht="0.75" customHeight="1" x14ac:dyDescent="0.2">
      <c r="A354" s="121">
        <v>347</v>
      </c>
      <c r="B354" s="122">
        <f t="shared" si="31"/>
        <v>7129.577732897329</v>
      </c>
      <c r="C354" s="123">
        <f t="shared" si="28"/>
        <v>524.66535434133345</v>
      </c>
      <c r="D354" s="122">
        <f t="shared" si="29"/>
        <v>28.518310931589316</v>
      </c>
      <c r="E354" s="122">
        <f t="shared" si="30"/>
        <v>496.14704340974413</v>
      </c>
      <c r="F354" s="124">
        <f t="shared" si="27"/>
        <v>6633.4306894875845</v>
      </c>
    </row>
    <row r="355" spans="1:6" ht="0.75" customHeight="1" x14ac:dyDescent="0.2">
      <c r="A355" s="121">
        <v>348</v>
      </c>
      <c r="B355" s="122">
        <f t="shared" si="31"/>
        <v>6633.4306894875845</v>
      </c>
      <c r="C355" s="123">
        <f t="shared" si="28"/>
        <v>524.66535434133345</v>
      </c>
      <c r="D355" s="122">
        <f t="shared" si="29"/>
        <v>26.53372275795034</v>
      </c>
      <c r="E355" s="122">
        <f t="shared" si="30"/>
        <v>498.13163158338313</v>
      </c>
      <c r="F355" s="124">
        <f t="shared" si="27"/>
        <v>6135.2990579042016</v>
      </c>
    </row>
    <row r="356" spans="1:6" ht="0.75" customHeight="1" x14ac:dyDescent="0.2">
      <c r="A356" s="121">
        <v>349</v>
      </c>
      <c r="B356" s="122">
        <f t="shared" si="31"/>
        <v>6135.2990579042016</v>
      </c>
      <c r="C356" s="123">
        <f t="shared" si="28"/>
        <v>524.66535434133345</v>
      </c>
      <c r="D356" s="122">
        <f t="shared" si="29"/>
        <v>24.541196231616809</v>
      </c>
      <c r="E356" s="122">
        <f t="shared" si="30"/>
        <v>500.12415810971663</v>
      </c>
      <c r="F356" s="124">
        <f t="shared" si="27"/>
        <v>5635.1748997944851</v>
      </c>
    </row>
    <row r="357" spans="1:6" ht="0.75" customHeight="1" x14ac:dyDescent="0.2">
      <c r="A357" s="121">
        <v>350</v>
      </c>
      <c r="B357" s="122">
        <f t="shared" si="31"/>
        <v>5635.1748997944851</v>
      </c>
      <c r="C357" s="123">
        <f t="shared" si="28"/>
        <v>524.66535434133345</v>
      </c>
      <c r="D357" s="122">
        <f t="shared" si="29"/>
        <v>22.540699599177941</v>
      </c>
      <c r="E357" s="122">
        <f t="shared" si="30"/>
        <v>502.12465474215549</v>
      </c>
      <c r="F357" s="124">
        <f t="shared" si="27"/>
        <v>5133.05024505233</v>
      </c>
    </row>
    <row r="358" spans="1:6" ht="0.75" customHeight="1" x14ac:dyDescent="0.2">
      <c r="A358" s="121">
        <v>351</v>
      </c>
      <c r="B358" s="122">
        <f t="shared" si="31"/>
        <v>5133.05024505233</v>
      </c>
      <c r="C358" s="123">
        <f t="shared" si="28"/>
        <v>524.66535434133345</v>
      </c>
      <c r="D358" s="122">
        <f t="shared" si="29"/>
        <v>20.532200980209321</v>
      </c>
      <c r="E358" s="122">
        <f t="shared" si="30"/>
        <v>504.13315336112413</v>
      </c>
      <c r="F358" s="124">
        <f t="shared" si="27"/>
        <v>4628.9170916912062</v>
      </c>
    </row>
    <row r="359" spans="1:6" ht="0.75" customHeight="1" x14ac:dyDescent="0.2">
      <c r="A359" s="121">
        <v>352</v>
      </c>
      <c r="B359" s="122">
        <f t="shared" si="31"/>
        <v>4628.9170916912062</v>
      </c>
      <c r="C359" s="123">
        <f t="shared" si="28"/>
        <v>524.66535434133345</v>
      </c>
      <c r="D359" s="122">
        <f t="shared" si="29"/>
        <v>18.515668366764825</v>
      </c>
      <c r="E359" s="122">
        <f t="shared" si="30"/>
        <v>506.14968597456863</v>
      </c>
      <c r="F359" s="124">
        <f t="shared" si="27"/>
        <v>4122.7674057166378</v>
      </c>
    </row>
    <row r="360" spans="1:6" ht="0.75" customHeight="1" x14ac:dyDescent="0.2">
      <c r="A360" s="121">
        <v>353</v>
      </c>
      <c r="B360" s="122">
        <f t="shared" si="31"/>
        <v>4122.7674057166378</v>
      </c>
      <c r="C360" s="123">
        <f t="shared" si="28"/>
        <v>524.66535434133345</v>
      </c>
      <c r="D360" s="122">
        <f t="shared" si="29"/>
        <v>16.491069622866551</v>
      </c>
      <c r="E360" s="122">
        <f t="shared" si="30"/>
        <v>508.17428471846688</v>
      </c>
      <c r="F360" s="124">
        <f t="shared" si="27"/>
        <v>3614.5931209981709</v>
      </c>
    </row>
    <row r="361" spans="1:6" ht="0.75" customHeight="1" x14ac:dyDescent="0.2">
      <c r="A361" s="121">
        <v>354</v>
      </c>
      <c r="B361" s="122">
        <f t="shared" si="31"/>
        <v>3614.5931209981709</v>
      </c>
      <c r="C361" s="123">
        <f t="shared" si="28"/>
        <v>524.66535434133345</v>
      </c>
      <c r="D361" s="122">
        <f t="shared" si="29"/>
        <v>14.458372483992683</v>
      </c>
      <c r="E361" s="122">
        <f t="shared" si="30"/>
        <v>510.20698185734079</v>
      </c>
      <c r="F361" s="124">
        <f t="shared" si="27"/>
        <v>3104.38613914083</v>
      </c>
    </row>
    <row r="362" spans="1:6" ht="0.75" customHeight="1" x14ac:dyDescent="0.2">
      <c r="A362" s="121">
        <v>355</v>
      </c>
      <c r="B362" s="122">
        <f t="shared" si="31"/>
        <v>3104.38613914083</v>
      </c>
      <c r="C362" s="123">
        <f t="shared" si="28"/>
        <v>524.66535434133345</v>
      </c>
      <c r="D362" s="122">
        <f t="shared" si="29"/>
        <v>12.417544556563319</v>
      </c>
      <c r="E362" s="122">
        <f t="shared" si="30"/>
        <v>512.24780978477008</v>
      </c>
      <c r="F362" s="124">
        <f t="shared" si="27"/>
        <v>2592.1383293560598</v>
      </c>
    </row>
    <row r="363" spans="1:6" ht="0.75" customHeight="1" x14ac:dyDescent="0.2">
      <c r="A363" s="121">
        <v>356</v>
      </c>
      <c r="B363" s="122">
        <f t="shared" si="31"/>
        <v>2592.1383293560598</v>
      </c>
      <c r="C363" s="123">
        <f t="shared" si="28"/>
        <v>524.66535434133345</v>
      </c>
      <c r="D363" s="122">
        <f t="shared" si="29"/>
        <v>10.36855331742424</v>
      </c>
      <c r="E363" s="122">
        <f t="shared" si="30"/>
        <v>514.29680102390921</v>
      </c>
      <c r="F363" s="124">
        <f t="shared" si="27"/>
        <v>2077.8415283321506</v>
      </c>
    </row>
    <row r="364" spans="1:6" ht="0.75" customHeight="1" x14ac:dyDescent="0.2">
      <c r="A364" s="121">
        <v>357</v>
      </c>
      <c r="B364" s="122">
        <f t="shared" si="31"/>
        <v>2077.8415283321506</v>
      </c>
      <c r="C364" s="123">
        <f t="shared" si="28"/>
        <v>524.66535434133345</v>
      </c>
      <c r="D364" s="122">
        <f t="shared" si="29"/>
        <v>8.311366113328603</v>
      </c>
      <c r="E364" s="122">
        <f t="shared" si="30"/>
        <v>516.35398822800482</v>
      </c>
      <c r="F364" s="124">
        <f t="shared" si="27"/>
        <v>1561.4875401041459</v>
      </c>
    </row>
    <row r="365" spans="1:6" ht="0.75" customHeight="1" x14ac:dyDescent="0.2">
      <c r="A365" s="121">
        <v>358</v>
      </c>
      <c r="B365" s="122">
        <f t="shared" si="31"/>
        <v>1561.4875401041459</v>
      </c>
      <c r="C365" s="123">
        <f t="shared" si="28"/>
        <v>524.66535434133345</v>
      </c>
      <c r="D365" s="122">
        <f t="shared" si="29"/>
        <v>6.2459501604165837</v>
      </c>
      <c r="E365" s="122">
        <f t="shared" si="30"/>
        <v>518.4194041809169</v>
      </c>
      <c r="F365" s="124">
        <f t="shared" si="27"/>
        <v>1043.068135923229</v>
      </c>
    </row>
    <row r="366" spans="1:6" ht="0.75" customHeight="1" x14ac:dyDescent="0.2">
      <c r="A366" s="121">
        <v>359</v>
      </c>
      <c r="B366" s="122">
        <f t="shared" si="31"/>
        <v>1043.068135923229</v>
      </c>
      <c r="C366" s="123">
        <f t="shared" si="28"/>
        <v>524.66535434133345</v>
      </c>
      <c r="D366" s="122">
        <f t="shared" si="29"/>
        <v>4.172272543692916</v>
      </c>
      <c r="E366" s="122">
        <f t="shared" si="30"/>
        <v>520.49308179764057</v>
      </c>
      <c r="F366" s="124">
        <f t="shared" si="27"/>
        <v>522.57505412558839</v>
      </c>
    </row>
    <row r="367" spans="1:6" x14ac:dyDescent="0.2">
      <c r="A367" s="121">
        <v>360</v>
      </c>
      <c r="B367" s="122">
        <f t="shared" si="31"/>
        <v>522.57505412558839</v>
      </c>
      <c r="C367" s="123">
        <f t="shared" si="28"/>
        <v>524.66535434133345</v>
      </c>
      <c r="D367" s="122">
        <f t="shared" si="29"/>
        <v>2.0903002165023534</v>
      </c>
      <c r="E367" s="122">
        <f t="shared" si="30"/>
        <v>522.57505412483113</v>
      </c>
      <c r="F367" s="124">
        <f t="shared" si="27"/>
        <v>7.5726802606368437E-10</v>
      </c>
    </row>
    <row r="368" spans="1:6" x14ac:dyDescent="0.2">
      <c r="B368" s="27"/>
      <c r="C368" s="27"/>
      <c r="D368" s="27"/>
      <c r="E368" s="27"/>
      <c r="F368" s="27"/>
    </row>
    <row r="369" spans="2:6" x14ac:dyDescent="0.2">
      <c r="B369" s="27"/>
      <c r="C369" s="27"/>
      <c r="D369" s="27"/>
      <c r="E369" s="27"/>
      <c r="F369" s="27"/>
    </row>
  </sheetData>
  <pageMargins left="0.7" right="0.7" top="0.78740157499999996" bottom="0.78740157499999996" header="0.3" footer="0.3"/>
  <drawing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5:H80"/>
  <sheetViews>
    <sheetView showGridLines="0" zoomScaleNormal="100" zoomScaleSheetLayoutView="100" workbookViewId="0"/>
  </sheetViews>
  <sheetFormatPr baseColWidth="10" defaultRowHeight="14.25" x14ac:dyDescent="0.2"/>
  <cols>
    <col min="1" max="1" width="5.28515625" style="28" customWidth="1"/>
    <col min="2" max="2" width="15.42578125" style="18" customWidth="1"/>
    <col min="3" max="3" width="14" style="18" customWidth="1"/>
    <col min="4" max="7" width="15.42578125" style="18" customWidth="1"/>
    <col min="8" max="16384" width="11.42578125" style="28"/>
  </cols>
  <sheetData>
    <row r="5" spans="1:7" ht="15" x14ac:dyDescent="0.25">
      <c r="C5" s="66" t="s">
        <v>33</v>
      </c>
      <c r="D5" s="161" t="s">
        <v>5</v>
      </c>
      <c r="E5" s="162"/>
      <c r="F5" s="163" t="s">
        <v>6</v>
      </c>
      <c r="G5" s="164"/>
    </row>
    <row r="6" spans="1:7" ht="15" thickBot="1" x14ac:dyDescent="0.25">
      <c r="C6" s="67" t="s">
        <v>124</v>
      </c>
      <c r="D6" s="68" t="s">
        <v>34</v>
      </c>
      <c r="E6" s="69" t="s">
        <v>9</v>
      </c>
      <c r="F6" s="67" t="s">
        <v>34</v>
      </c>
      <c r="G6" s="67" t="s">
        <v>9</v>
      </c>
    </row>
    <row r="7" spans="1:7" x14ac:dyDescent="0.2">
      <c r="C7" s="70">
        <v>-1</v>
      </c>
      <c r="D7" s="71">
        <v>-5000</v>
      </c>
      <c r="E7" s="72"/>
      <c r="F7" s="73"/>
      <c r="G7" s="73"/>
    </row>
    <row r="8" spans="1:7" x14ac:dyDescent="0.2">
      <c r="C8" s="70">
        <v>0</v>
      </c>
      <c r="D8" s="71">
        <v>-5000</v>
      </c>
      <c r="E8" s="74"/>
      <c r="F8" s="75">
        <v>-40000</v>
      </c>
      <c r="G8" s="73"/>
    </row>
    <row r="9" spans="1:7" x14ac:dyDescent="0.2">
      <c r="C9" s="70">
        <v>1</v>
      </c>
      <c r="D9" s="71">
        <v>2000</v>
      </c>
      <c r="E9" s="76">
        <v>-500</v>
      </c>
      <c r="F9" s="75">
        <v>13000</v>
      </c>
      <c r="G9" s="75">
        <v>3000</v>
      </c>
    </row>
    <row r="10" spans="1:7" x14ac:dyDescent="0.2">
      <c r="C10" s="70">
        <v>2</v>
      </c>
      <c r="D10" s="71">
        <v>2000</v>
      </c>
      <c r="E10" s="76">
        <v>-500</v>
      </c>
      <c r="F10" s="75">
        <v>13000</v>
      </c>
      <c r="G10" s="75">
        <v>3000</v>
      </c>
    </row>
    <row r="11" spans="1:7" x14ac:dyDescent="0.2">
      <c r="C11" s="70">
        <v>3</v>
      </c>
      <c r="D11" s="71">
        <v>9000</v>
      </c>
      <c r="E11" s="76">
        <v>6500</v>
      </c>
      <c r="F11" s="75">
        <v>13000</v>
      </c>
      <c r="G11" s="75">
        <v>3000</v>
      </c>
    </row>
    <row r="12" spans="1:7" x14ac:dyDescent="0.2">
      <c r="C12" s="70">
        <v>4</v>
      </c>
      <c r="D12" s="71">
        <v>-1000</v>
      </c>
      <c r="E12" s="76">
        <v>-3500</v>
      </c>
      <c r="F12" s="75">
        <v>7000</v>
      </c>
      <c r="G12" s="75">
        <v>-3000</v>
      </c>
    </row>
    <row r="14" spans="1:7" ht="15" x14ac:dyDescent="0.25">
      <c r="B14" s="19" t="s">
        <v>67</v>
      </c>
    </row>
    <row r="15" spans="1:7" ht="15" x14ac:dyDescent="0.25">
      <c r="A15" s="51"/>
      <c r="B15" s="77" t="s">
        <v>125</v>
      </c>
    </row>
    <row r="18" spans="2:8" ht="15" thickBot="1" x14ac:dyDescent="0.25">
      <c r="C18" s="78"/>
      <c r="D18" s="79" t="s">
        <v>36</v>
      </c>
      <c r="E18" s="80">
        <f>SUM(E9:E12)</f>
        <v>2000</v>
      </c>
      <c r="F18" s="78"/>
      <c r="G18" s="80">
        <f>SUM(G9:G12)</f>
        <v>6000</v>
      </c>
    </row>
    <row r="19" spans="2:8" ht="15" thickTop="1" x14ac:dyDescent="0.2"/>
    <row r="20" spans="2:8" ht="15.75" thickBot="1" x14ac:dyDescent="0.3">
      <c r="C20" s="24"/>
      <c r="D20" s="81" t="s">
        <v>37</v>
      </c>
      <c r="E20" s="82">
        <f>E18/4</f>
        <v>500</v>
      </c>
      <c r="F20" s="82"/>
      <c r="G20" s="82">
        <f>G18/4</f>
        <v>1500</v>
      </c>
    </row>
    <row r="21" spans="2:8" ht="15" thickTop="1" x14ac:dyDescent="0.2"/>
    <row r="23" spans="2:8" ht="31.5" customHeight="1" x14ac:dyDescent="0.25">
      <c r="B23" s="152" t="s">
        <v>42</v>
      </c>
      <c r="C23" s="166"/>
      <c r="D23" s="166"/>
      <c r="E23" s="166"/>
      <c r="F23" s="166"/>
      <c r="G23" s="166"/>
      <c r="H23" s="166"/>
    </row>
    <row r="25" spans="2:8" x14ac:dyDescent="0.2">
      <c r="B25" s="77" t="s">
        <v>126</v>
      </c>
    </row>
    <row r="27" spans="2:8" x14ac:dyDescent="0.2">
      <c r="B27" s="18" t="s">
        <v>38</v>
      </c>
    </row>
    <row r="28" spans="2:8" ht="60.75" customHeight="1" x14ac:dyDescent="0.2">
      <c r="B28" s="166" t="s">
        <v>127</v>
      </c>
      <c r="C28" s="167"/>
      <c r="D28" s="167"/>
      <c r="E28" s="83">
        <f>D7+D8</f>
        <v>-10000</v>
      </c>
      <c r="F28" s="83"/>
      <c r="G28" s="83">
        <f t="shared" ref="G28" si="0">F7+F8</f>
        <v>-40000</v>
      </c>
    </row>
    <row r="29" spans="2:8" x14ac:dyDescent="0.2">
      <c r="B29" s="18" t="s">
        <v>128</v>
      </c>
      <c r="E29" s="84">
        <f>-E28</f>
        <v>10000</v>
      </c>
      <c r="F29" s="84"/>
      <c r="G29" s="84">
        <f t="shared" ref="G29" si="1">-G28</f>
        <v>40000</v>
      </c>
    </row>
    <row r="30" spans="2:8" ht="30.75" customHeight="1" x14ac:dyDescent="0.2">
      <c r="B30" s="166" t="s">
        <v>39</v>
      </c>
      <c r="C30" s="167"/>
      <c r="D30" s="167"/>
      <c r="E30" s="18">
        <v>0</v>
      </c>
      <c r="G30" s="18">
        <v>0</v>
      </c>
    </row>
    <row r="31" spans="2:8" ht="15" thickBot="1" x14ac:dyDescent="0.25">
      <c r="B31" s="78" t="s">
        <v>40</v>
      </c>
      <c r="C31" s="78"/>
      <c r="D31" s="79"/>
      <c r="E31" s="80">
        <f>(E29+E30)/2</f>
        <v>5000</v>
      </c>
      <c r="F31" s="80"/>
      <c r="G31" s="80">
        <f>(G29+G30)/2</f>
        <v>20000</v>
      </c>
    </row>
    <row r="32" spans="2:8" ht="15" thickTop="1" x14ac:dyDescent="0.2"/>
    <row r="33" spans="2:8" ht="49.5" customHeight="1" thickBot="1" x14ac:dyDescent="0.3">
      <c r="B33" s="168" t="s">
        <v>129</v>
      </c>
      <c r="C33" s="169"/>
      <c r="D33" s="78"/>
      <c r="E33" s="85">
        <f>E20/E31</f>
        <v>0.1</v>
      </c>
      <c r="F33" s="85"/>
      <c r="G33" s="85">
        <f>G20/G31</f>
        <v>7.4999999999999997E-2</v>
      </c>
    </row>
    <row r="34" spans="2:8" ht="15" thickTop="1" x14ac:dyDescent="0.2"/>
    <row r="35" spans="2:8" ht="31.5" customHeight="1" x14ac:dyDescent="0.25">
      <c r="B35" s="152" t="s">
        <v>41</v>
      </c>
      <c r="C35" s="166"/>
      <c r="D35" s="166"/>
      <c r="E35" s="166"/>
      <c r="F35" s="166"/>
      <c r="G35" s="166"/>
      <c r="H35" s="166"/>
    </row>
    <row r="37" spans="2:8" ht="15.75" x14ac:dyDescent="0.2">
      <c r="B37" s="77" t="s">
        <v>130</v>
      </c>
    </row>
    <row r="39" spans="2:8" ht="15" x14ac:dyDescent="0.25">
      <c r="C39" s="66" t="s">
        <v>33</v>
      </c>
      <c r="D39" s="161" t="s">
        <v>5</v>
      </c>
      <c r="E39" s="162"/>
      <c r="F39" s="163" t="s">
        <v>6</v>
      </c>
      <c r="G39" s="164"/>
    </row>
    <row r="40" spans="2:8" ht="26.25" thickBot="1" x14ac:dyDescent="0.25">
      <c r="C40" s="67" t="s">
        <v>124</v>
      </c>
      <c r="D40" s="68" t="s">
        <v>34</v>
      </c>
      <c r="E40" s="86" t="s">
        <v>43</v>
      </c>
      <c r="F40" s="67" t="s">
        <v>34</v>
      </c>
      <c r="G40" s="87" t="s">
        <v>43</v>
      </c>
      <c r="H40" s="88"/>
    </row>
    <row r="41" spans="2:8" ht="15" x14ac:dyDescent="0.25">
      <c r="C41" s="70">
        <v>-1</v>
      </c>
      <c r="D41" s="71">
        <v>-5000</v>
      </c>
      <c r="E41" s="89">
        <f>D41</f>
        <v>-5000</v>
      </c>
      <c r="F41" s="73"/>
      <c r="G41" s="90">
        <f>F41</f>
        <v>0</v>
      </c>
      <c r="H41" s="88"/>
    </row>
    <row r="42" spans="2:8" ht="15" x14ac:dyDescent="0.25">
      <c r="C42" s="70">
        <v>0</v>
      </c>
      <c r="D42" s="71">
        <v>-5000</v>
      </c>
      <c r="E42" s="91">
        <f>E41+D42</f>
        <v>-10000</v>
      </c>
      <c r="F42" s="75">
        <v>-40000</v>
      </c>
      <c r="G42" s="92">
        <f>G41+F42</f>
        <v>-40000</v>
      </c>
      <c r="H42" s="88"/>
    </row>
    <row r="43" spans="2:8" ht="15" x14ac:dyDescent="0.25">
      <c r="C43" s="70">
        <v>1</v>
      </c>
      <c r="D43" s="71">
        <v>2000</v>
      </c>
      <c r="E43" s="91">
        <f t="shared" ref="E43:G46" si="2">E42+D43</f>
        <v>-8000</v>
      </c>
      <c r="F43" s="75">
        <v>13000</v>
      </c>
      <c r="G43" s="92">
        <f t="shared" si="2"/>
        <v>-27000</v>
      </c>
      <c r="H43" s="88"/>
    </row>
    <row r="44" spans="2:8" ht="15" x14ac:dyDescent="0.25">
      <c r="C44" s="70">
        <v>2</v>
      </c>
      <c r="D44" s="71">
        <v>2000</v>
      </c>
      <c r="E44" s="93">
        <f t="shared" si="2"/>
        <v>-6000</v>
      </c>
      <c r="F44" s="75">
        <v>13000</v>
      </c>
      <c r="G44" s="92">
        <f t="shared" si="2"/>
        <v>-14000</v>
      </c>
      <c r="H44" s="88"/>
    </row>
    <row r="45" spans="2:8" ht="15" x14ac:dyDescent="0.25">
      <c r="C45" s="70">
        <v>3</v>
      </c>
      <c r="D45" s="71">
        <v>9000</v>
      </c>
      <c r="E45" s="93">
        <f t="shared" si="2"/>
        <v>3000</v>
      </c>
      <c r="F45" s="75">
        <v>13000</v>
      </c>
      <c r="G45" s="94">
        <f t="shared" si="2"/>
        <v>-1000</v>
      </c>
      <c r="H45" s="88"/>
    </row>
    <row r="46" spans="2:8" ht="15" x14ac:dyDescent="0.25">
      <c r="C46" s="70">
        <v>4</v>
      </c>
      <c r="D46" s="71">
        <v>-1000</v>
      </c>
      <c r="E46" s="91">
        <f t="shared" si="2"/>
        <v>2000</v>
      </c>
      <c r="F46" s="75">
        <v>7000</v>
      </c>
      <c r="G46" s="94">
        <f t="shared" si="2"/>
        <v>6000</v>
      </c>
      <c r="H46" s="88"/>
    </row>
    <row r="48" spans="2:8" ht="29.25" customHeight="1" x14ac:dyDescent="0.2">
      <c r="B48" s="153" t="s">
        <v>131</v>
      </c>
      <c r="C48" s="154"/>
      <c r="D48" s="165" t="s">
        <v>132</v>
      </c>
      <c r="E48" s="165"/>
      <c r="F48" s="95"/>
      <c r="G48" s="95"/>
    </row>
    <row r="49" spans="2:8" ht="15.75" thickBot="1" x14ac:dyDescent="0.3">
      <c r="B49" s="30"/>
      <c r="C49" s="30"/>
      <c r="D49" s="160" t="s">
        <v>133</v>
      </c>
      <c r="E49" s="148"/>
      <c r="F49" s="160" t="s">
        <v>133</v>
      </c>
      <c r="G49" s="148"/>
    </row>
    <row r="50" spans="2:8" x14ac:dyDescent="0.2">
      <c r="B50" s="155" t="s">
        <v>134</v>
      </c>
      <c r="C50" s="156"/>
      <c r="D50" s="18" t="s">
        <v>44</v>
      </c>
      <c r="F50" s="18" t="s">
        <v>45</v>
      </c>
    </row>
    <row r="51" spans="2:8" ht="17.25" x14ac:dyDescent="0.3">
      <c r="D51" s="53" t="s">
        <v>135</v>
      </c>
      <c r="E51" s="96">
        <f>3+(6000/(6000+3000))</f>
        <v>3.6666666666666665</v>
      </c>
      <c r="F51" s="53" t="s">
        <v>135</v>
      </c>
      <c r="G51" s="96">
        <f>3+(1000/(1000+6000))</f>
        <v>3.1428571428571428</v>
      </c>
    </row>
    <row r="53" spans="2:8" ht="30" customHeight="1" x14ac:dyDescent="0.25">
      <c r="B53" s="152" t="s">
        <v>46</v>
      </c>
      <c r="C53" s="152"/>
      <c r="D53" s="152"/>
      <c r="E53" s="152"/>
      <c r="F53" s="152"/>
      <c r="G53" s="152"/>
    </row>
    <row r="55" spans="2:8" x14ac:dyDescent="0.2">
      <c r="B55" s="77" t="s">
        <v>136</v>
      </c>
    </row>
    <row r="57" spans="2:8" x14ac:dyDescent="0.2">
      <c r="B57" s="18" t="s">
        <v>47</v>
      </c>
    </row>
    <row r="58" spans="2:8" x14ac:dyDescent="0.2">
      <c r="B58" s="18" t="s">
        <v>48</v>
      </c>
    </row>
    <row r="60" spans="2:8" x14ac:dyDescent="0.2">
      <c r="B60" s="18" t="s">
        <v>49</v>
      </c>
    </row>
    <row r="62" spans="2:8" ht="15" thickBot="1" x14ac:dyDescent="0.25">
      <c r="B62" s="30"/>
      <c r="C62" s="97"/>
      <c r="D62" s="157" t="s">
        <v>5</v>
      </c>
      <c r="E62" s="158"/>
      <c r="F62" s="157" t="s">
        <v>6</v>
      </c>
      <c r="G62" s="159"/>
    </row>
    <row r="63" spans="2:8" x14ac:dyDescent="0.2">
      <c r="C63" s="98" t="s">
        <v>0</v>
      </c>
      <c r="D63" s="99"/>
      <c r="E63" s="100">
        <f>E29</f>
        <v>10000</v>
      </c>
      <c r="F63" s="101"/>
      <c r="G63" s="100">
        <f>G29</f>
        <v>40000</v>
      </c>
      <c r="H63" s="88"/>
    </row>
    <row r="64" spans="2:8" x14ac:dyDescent="0.2">
      <c r="C64" s="18" t="s">
        <v>50</v>
      </c>
      <c r="D64" s="102"/>
      <c r="E64" s="103">
        <v>3</v>
      </c>
      <c r="F64" s="102"/>
      <c r="G64" s="103">
        <v>3</v>
      </c>
    </row>
    <row r="65" spans="2:7" x14ac:dyDescent="0.2">
      <c r="C65" s="18" t="s">
        <v>51</v>
      </c>
      <c r="D65" s="102"/>
      <c r="E65" s="104">
        <f>E63/E64</f>
        <v>3333.3333333333335</v>
      </c>
      <c r="F65" s="102"/>
      <c r="G65" s="104">
        <f>G63/G64</f>
        <v>13333.333333333334</v>
      </c>
    </row>
    <row r="68" spans="2:7" ht="15" x14ac:dyDescent="0.25">
      <c r="C68" s="66" t="s">
        <v>33</v>
      </c>
      <c r="D68" s="161" t="s">
        <v>5</v>
      </c>
      <c r="E68" s="162"/>
      <c r="F68" s="163" t="s">
        <v>6</v>
      </c>
      <c r="G68" s="164"/>
    </row>
    <row r="69" spans="2:7" ht="15" thickBot="1" x14ac:dyDescent="0.25">
      <c r="C69" s="67" t="s">
        <v>124</v>
      </c>
      <c r="D69" s="68" t="s">
        <v>34</v>
      </c>
      <c r="E69" s="69" t="s">
        <v>9</v>
      </c>
      <c r="F69" s="67" t="s">
        <v>34</v>
      </c>
      <c r="G69" s="67" t="s">
        <v>9</v>
      </c>
    </row>
    <row r="70" spans="2:7" x14ac:dyDescent="0.2">
      <c r="C70" s="70">
        <v>-1</v>
      </c>
      <c r="D70" s="71">
        <v>-5000</v>
      </c>
      <c r="E70" s="72"/>
      <c r="F70" s="73"/>
      <c r="G70" s="73"/>
    </row>
    <row r="71" spans="2:7" x14ac:dyDescent="0.2">
      <c r="C71" s="70">
        <v>0</v>
      </c>
      <c r="D71" s="71">
        <v>-5000</v>
      </c>
      <c r="E71" s="74"/>
      <c r="F71" s="75">
        <v>-40000</v>
      </c>
      <c r="G71" s="73"/>
    </row>
    <row r="72" spans="2:7" x14ac:dyDescent="0.2">
      <c r="C72" s="70">
        <v>1</v>
      </c>
      <c r="D72" s="71">
        <v>2000</v>
      </c>
      <c r="E72" s="76">
        <f>D72-$E$65</f>
        <v>-1333.3333333333335</v>
      </c>
      <c r="F72" s="75">
        <v>13000</v>
      </c>
      <c r="G72" s="75">
        <f>F72-$G$65</f>
        <v>-333.33333333333394</v>
      </c>
    </row>
    <row r="73" spans="2:7" x14ac:dyDescent="0.2">
      <c r="C73" s="70">
        <v>2</v>
      </c>
      <c r="D73" s="71">
        <v>2000</v>
      </c>
      <c r="E73" s="76">
        <f t="shared" ref="E73:E74" si="3">D73-$E$65</f>
        <v>-1333.3333333333335</v>
      </c>
      <c r="F73" s="75">
        <v>13000</v>
      </c>
      <c r="G73" s="75">
        <f t="shared" ref="G73:G74" si="4">F73-$G$65</f>
        <v>-333.33333333333394</v>
      </c>
    </row>
    <row r="74" spans="2:7" x14ac:dyDescent="0.2">
      <c r="C74" s="70">
        <v>3</v>
      </c>
      <c r="D74" s="71">
        <v>9000</v>
      </c>
      <c r="E74" s="76">
        <f t="shared" si="3"/>
        <v>5666.6666666666661</v>
      </c>
      <c r="F74" s="75">
        <v>13000</v>
      </c>
      <c r="G74" s="75">
        <f t="shared" si="4"/>
        <v>-333.33333333333394</v>
      </c>
    </row>
    <row r="75" spans="2:7" ht="15.75" thickBot="1" x14ac:dyDescent="0.3">
      <c r="C75" s="24" t="s">
        <v>52</v>
      </c>
      <c r="D75" s="24"/>
      <c r="E75" s="82">
        <f>E74+E73+E72</f>
        <v>2999.9999999999986</v>
      </c>
      <c r="F75" s="105"/>
      <c r="G75" s="82">
        <f t="shared" ref="G75" si="5">G74+G73+G72</f>
        <v>-1000.0000000000018</v>
      </c>
    </row>
    <row r="76" spans="2:7" ht="15" thickTop="1" x14ac:dyDescent="0.2"/>
    <row r="77" spans="2:7" x14ac:dyDescent="0.2">
      <c r="C77" s="106" t="s">
        <v>53</v>
      </c>
      <c r="D77" s="106"/>
      <c r="E77" s="106"/>
      <c r="F77" s="106"/>
      <c r="G77" s="106"/>
    </row>
    <row r="78" spans="2:7" ht="15" thickBot="1" x14ac:dyDescent="0.25">
      <c r="C78" s="107"/>
      <c r="D78" s="107"/>
      <c r="E78" s="108">
        <f>E18</f>
        <v>2000</v>
      </c>
      <c r="F78" s="109"/>
      <c r="G78" s="108">
        <f>G18</f>
        <v>6000</v>
      </c>
    </row>
    <row r="79" spans="2:7" ht="15" thickTop="1" x14ac:dyDescent="0.2"/>
    <row r="80" spans="2:7" ht="30.75" customHeight="1" x14ac:dyDescent="0.25">
      <c r="B80" s="152" t="s">
        <v>54</v>
      </c>
      <c r="C80" s="152"/>
      <c r="D80" s="152"/>
      <c r="E80" s="152"/>
      <c r="F80" s="152"/>
      <c r="G80" s="152"/>
    </row>
  </sheetData>
  <mergeCells count="20">
    <mergeCell ref="D5:E5"/>
    <mergeCell ref="F5:G5"/>
    <mergeCell ref="B28:D28"/>
    <mergeCell ref="B23:H23"/>
    <mergeCell ref="B35:H35"/>
    <mergeCell ref="B30:D30"/>
    <mergeCell ref="B33:C33"/>
    <mergeCell ref="D39:E39"/>
    <mergeCell ref="F39:G39"/>
    <mergeCell ref="D48:E48"/>
    <mergeCell ref="D68:E68"/>
    <mergeCell ref="F68:G68"/>
    <mergeCell ref="B80:G80"/>
    <mergeCell ref="B48:C48"/>
    <mergeCell ref="B50:C50"/>
    <mergeCell ref="B53:G53"/>
    <mergeCell ref="D62:E62"/>
    <mergeCell ref="F62:G62"/>
    <mergeCell ref="D49:E49"/>
    <mergeCell ref="F49:G49"/>
  </mergeCells>
  <pageMargins left="0.70866141732283472" right="0.70866141732283472" top="0.78740157480314965" bottom="0.78740157480314965" header="0.31496062992125984" footer="0.31496062992125984"/>
  <pageSetup paperSize="9" scale="75" orientation="portrait" r:id="rId1"/>
  <headerFooter>
    <oddHeader>&amp;L&amp;F&amp;R&amp;A</oddHeader>
    <oddFooter>&amp;L&amp;D / &amp;T</oddFooter>
  </headerFooter>
  <rowBreaks count="1" manualBreakCount="1">
    <brk id="54" max="7" man="1"/>
  </rowBreak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G37"/>
  <sheetViews>
    <sheetView showGridLines="0" zoomScaleNormal="100" zoomScaleSheetLayoutView="100" workbookViewId="0">
      <selection activeCell="I24" sqref="I24"/>
    </sheetView>
  </sheetViews>
  <sheetFormatPr baseColWidth="10" defaultRowHeight="14.25" x14ac:dyDescent="0.2"/>
  <cols>
    <col min="1" max="1" width="5.28515625" style="28" customWidth="1"/>
    <col min="2" max="2" width="15.42578125" style="18" customWidth="1"/>
    <col min="3" max="3" width="14" style="18" customWidth="1"/>
    <col min="4" max="7" width="15.42578125" style="18" customWidth="1"/>
    <col min="8" max="16384" width="11.42578125" style="28"/>
  </cols>
  <sheetData>
    <row r="2" spans="1:7" ht="15" x14ac:dyDescent="0.25">
      <c r="B2" s="19" t="s">
        <v>67</v>
      </c>
    </row>
    <row r="3" spans="1:7" ht="30.75" customHeight="1" x14ac:dyDescent="0.25">
      <c r="A3" s="51"/>
      <c r="B3" s="170" t="s">
        <v>106</v>
      </c>
      <c r="C3" s="166"/>
      <c r="D3" s="166"/>
      <c r="E3" s="166"/>
      <c r="F3" s="166"/>
      <c r="G3" s="166"/>
    </row>
    <row r="5" spans="1:7" ht="18.75" x14ac:dyDescent="0.35">
      <c r="C5" s="52" t="s">
        <v>107</v>
      </c>
      <c r="D5" s="18" t="s">
        <v>55</v>
      </c>
    </row>
    <row r="6" spans="1:7" ht="17.25" x14ac:dyDescent="0.3">
      <c r="C6" s="53" t="s">
        <v>108</v>
      </c>
      <c r="D6" s="54">
        <f>100000*1.1^10</f>
        <v>259374.24601000018</v>
      </c>
    </row>
    <row r="7" spans="1:7" ht="15" x14ac:dyDescent="0.25">
      <c r="C7" s="53"/>
      <c r="D7" s="55"/>
    </row>
    <row r="8" spans="1:7" ht="45.75" customHeight="1" x14ac:dyDescent="0.2">
      <c r="B8" s="170" t="s">
        <v>109</v>
      </c>
      <c r="C8" s="166"/>
      <c r="D8" s="166"/>
      <c r="E8" s="166"/>
      <c r="F8" s="166"/>
      <c r="G8" s="166"/>
    </row>
    <row r="9" spans="1:7" ht="15" x14ac:dyDescent="0.25">
      <c r="C9" s="53"/>
      <c r="D9" s="55"/>
    </row>
    <row r="10" spans="1:7" ht="18.75" x14ac:dyDescent="0.35">
      <c r="C10" s="52" t="s">
        <v>110</v>
      </c>
      <c r="D10" s="18" t="s">
        <v>57</v>
      </c>
    </row>
    <row r="11" spans="1:7" ht="18.75" x14ac:dyDescent="0.35">
      <c r="C11" s="52" t="s">
        <v>110</v>
      </c>
      <c r="D11" s="56">
        <f>10000*1.08^-5</f>
        <v>6805.83197033753</v>
      </c>
    </row>
    <row r="12" spans="1:7" x14ac:dyDescent="0.2">
      <c r="C12" s="52" t="s">
        <v>56</v>
      </c>
      <c r="D12" s="57" t="s">
        <v>145</v>
      </c>
    </row>
    <row r="13" spans="1:7" ht="15" x14ac:dyDescent="0.25">
      <c r="C13" s="53" t="s">
        <v>56</v>
      </c>
      <c r="D13" s="54">
        <f>10000-D11</f>
        <v>3194.16802966247</v>
      </c>
    </row>
    <row r="14" spans="1:7" ht="15" x14ac:dyDescent="0.25">
      <c r="C14" s="53"/>
      <c r="D14" s="55"/>
    </row>
    <row r="15" spans="1:7" ht="45" customHeight="1" x14ac:dyDescent="0.2">
      <c r="B15" s="171" t="s">
        <v>144</v>
      </c>
      <c r="C15" s="172"/>
      <c r="D15" s="172"/>
      <c r="E15" s="172"/>
      <c r="F15" s="172"/>
      <c r="G15" s="172"/>
    </row>
    <row r="16" spans="1:7" ht="18.75" x14ac:dyDescent="0.2">
      <c r="B16" s="58" t="s">
        <v>60</v>
      </c>
      <c r="C16" s="49" t="s">
        <v>107</v>
      </c>
      <c r="D16" s="40" t="s">
        <v>111</v>
      </c>
    </row>
    <row r="17" spans="2:7" ht="18.75" x14ac:dyDescent="0.2">
      <c r="B17" s="58" t="s">
        <v>61</v>
      </c>
      <c r="C17" s="49" t="s">
        <v>107</v>
      </c>
      <c r="D17" s="40" t="s">
        <v>112</v>
      </c>
    </row>
    <row r="18" spans="2:7" ht="18.75" x14ac:dyDescent="0.2">
      <c r="B18" s="58" t="s">
        <v>62</v>
      </c>
      <c r="C18" s="49" t="s">
        <v>113</v>
      </c>
      <c r="D18" s="40" t="s">
        <v>114</v>
      </c>
    </row>
    <row r="19" spans="2:7" x14ac:dyDescent="0.2">
      <c r="B19" s="18" t="s">
        <v>64</v>
      </c>
      <c r="C19" s="49" t="s">
        <v>115</v>
      </c>
      <c r="D19" s="59" t="s">
        <v>58</v>
      </c>
    </row>
    <row r="20" spans="2:7" x14ac:dyDescent="0.2">
      <c r="C20" s="60" t="s">
        <v>116</v>
      </c>
      <c r="D20" s="61" t="s">
        <v>63</v>
      </c>
    </row>
    <row r="21" spans="2:7" x14ac:dyDescent="0.2">
      <c r="C21" s="34" t="s">
        <v>21</v>
      </c>
      <c r="D21" s="40" t="s">
        <v>117</v>
      </c>
    </row>
    <row r="22" spans="2:7" x14ac:dyDescent="0.2">
      <c r="C22" s="34" t="s">
        <v>59</v>
      </c>
      <c r="D22" s="40">
        <v>1.08</v>
      </c>
    </row>
    <row r="23" spans="2:7" x14ac:dyDescent="0.2">
      <c r="C23" s="34" t="s">
        <v>21</v>
      </c>
      <c r="D23" s="40" t="s">
        <v>118</v>
      </c>
    </row>
    <row r="24" spans="2:7" ht="15" x14ac:dyDescent="0.2">
      <c r="C24" s="45" t="s">
        <v>21</v>
      </c>
      <c r="D24" s="62">
        <f>LN(2) / LN(1.08)</f>
        <v>9.0064683420005878</v>
      </c>
    </row>
    <row r="25" spans="2:7" ht="15" x14ac:dyDescent="0.2">
      <c r="C25" s="45"/>
      <c r="D25" s="63"/>
    </row>
    <row r="26" spans="2:7" x14ac:dyDescent="0.2">
      <c r="B26" s="171" t="s">
        <v>119</v>
      </c>
      <c r="C26" s="172"/>
      <c r="D26" s="172"/>
      <c r="E26" s="172"/>
      <c r="F26" s="172"/>
      <c r="G26" s="172"/>
    </row>
    <row r="27" spans="2:7" ht="18.75" x14ac:dyDescent="0.2">
      <c r="B27" s="58" t="s">
        <v>60</v>
      </c>
      <c r="C27" s="49" t="s">
        <v>107</v>
      </c>
      <c r="D27" s="40" t="s">
        <v>120</v>
      </c>
    </row>
    <row r="28" spans="2:7" ht="18.75" x14ac:dyDescent="0.2">
      <c r="B28" s="58" t="s">
        <v>61</v>
      </c>
      <c r="C28" s="49" t="s">
        <v>107</v>
      </c>
      <c r="D28" s="40" t="s">
        <v>112</v>
      </c>
    </row>
    <row r="29" spans="2:7" ht="18.75" x14ac:dyDescent="0.2">
      <c r="B29" s="58" t="s">
        <v>62</v>
      </c>
      <c r="C29" s="49" t="s">
        <v>113</v>
      </c>
      <c r="D29" s="40" t="s">
        <v>120</v>
      </c>
    </row>
    <row r="30" spans="2:7" x14ac:dyDescent="0.2">
      <c r="B30" s="18" t="s">
        <v>64</v>
      </c>
      <c r="C30" s="49" t="s">
        <v>115</v>
      </c>
      <c r="D30" s="40" t="s">
        <v>121</v>
      </c>
    </row>
    <row r="31" spans="2:7" ht="28.5" x14ac:dyDescent="0.2">
      <c r="C31" s="60" t="s">
        <v>116</v>
      </c>
      <c r="D31" s="61" t="s">
        <v>65</v>
      </c>
    </row>
    <row r="32" spans="2:7" x14ac:dyDescent="0.2">
      <c r="C32" s="34" t="s">
        <v>21</v>
      </c>
      <c r="D32" s="40" t="s">
        <v>122</v>
      </c>
    </row>
    <row r="33" spans="3:4" x14ac:dyDescent="0.2">
      <c r="C33" s="34" t="s">
        <v>66</v>
      </c>
      <c r="D33" s="64">
        <v>4</v>
      </c>
    </row>
    <row r="34" spans="3:4" x14ac:dyDescent="0.2">
      <c r="C34" s="34" t="s">
        <v>22</v>
      </c>
      <c r="D34" s="65">
        <v>0.08</v>
      </c>
    </row>
    <row r="35" spans="3:4" x14ac:dyDescent="0.2">
      <c r="C35" s="34" t="s">
        <v>21</v>
      </c>
      <c r="D35" s="40" t="s">
        <v>123</v>
      </c>
    </row>
    <row r="36" spans="3:4" ht="15" x14ac:dyDescent="0.2">
      <c r="C36" s="45" t="s">
        <v>21</v>
      </c>
      <c r="D36" s="62">
        <f>(1/4)*LN(2)/LN(1+8%/4)</f>
        <v>8.7506971952866248</v>
      </c>
    </row>
    <row r="37" spans="3:4" ht="15" x14ac:dyDescent="0.25">
      <c r="C37" s="53"/>
      <c r="D37" s="55"/>
    </row>
  </sheetData>
  <mergeCells count="4">
    <mergeCell ref="B3:G3"/>
    <mergeCell ref="B8:G8"/>
    <mergeCell ref="B15:G15"/>
    <mergeCell ref="B26:G26"/>
  </mergeCells>
  <pageMargins left="0.70866141732283472" right="0.70866141732283472" top="0.78740157480314965" bottom="0.78740157480314965" header="0.31496062992125984" footer="0.31496062992125984"/>
  <pageSetup paperSize="9" scale="75" orientation="portrait" r:id="rId1"/>
  <headerFooter>
    <oddHeader>&amp;L&amp;F&amp;R&amp;A</oddHeader>
    <oddFooter>&amp;L&amp;D / &amp;T</oddFooter>
  </headerFooter>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12</vt:i4>
      </vt:variant>
      <vt:variant>
        <vt:lpstr>Benannte Bereiche</vt:lpstr>
      </vt:variant>
      <vt:variant>
        <vt:i4>3</vt:i4>
      </vt:variant>
    </vt:vector>
  </HeadingPairs>
  <TitlesOfParts>
    <vt:vector size="15" baseType="lpstr">
      <vt:lpstr>1.2.1 Beispiel</vt:lpstr>
      <vt:lpstr>1.5.3 Rendite vs. Gewinn</vt:lpstr>
      <vt:lpstr>1.6.2.1 Aufzinsung</vt:lpstr>
      <vt:lpstr>1.6.2.1 Abzinsung</vt:lpstr>
      <vt:lpstr>1.6.3 Barwert, Endwert Annuit</vt:lpstr>
      <vt:lpstr>1.6.3 Annuität und Tilgungsplan</vt:lpstr>
      <vt:lpstr>1.6.3 Immobilienkredit</vt:lpstr>
      <vt:lpstr>Aufgabe 1.9</vt:lpstr>
      <vt:lpstr>Aufgabe 1.10</vt:lpstr>
      <vt:lpstr>Aufgabe 1.11</vt:lpstr>
      <vt:lpstr>Aufgabe 1.12</vt:lpstr>
      <vt:lpstr>Aufgabe 1.13</vt:lpstr>
      <vt:lpstr>'Aufgabe 1.13'!Druckbereich</vt:lpstr>
      <vt:lpstr>'Aufgabe 1.9'!Druckbereich</vt:lpstr>
      <vt:lpstr>'Aufgabe 1.9'!OLE_LINK1</vt:lpstr>
    </vt:vector>
  </TitlesOfParts>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admin</dc:creator>
  <cp:lastModifiedBy>admin</cp:lastModifiedBy>
  <cp:lastPrinted>2015-03-03T12:04:54Z</cp:lastPrinted>
  <dcterms:created xsi:type="dcterms:W3CDTF">2014-02-27T12:21:44Z</dcterms:created>
  <dcterms:modified xsi:type="dcterms:W3CDTF">2015-09-17T13:20:42Z</dcterms:modified>
</cp:coreProperties>
</file>